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comments2.xml" ContentType="application/vnd.openxmlformats-officedocument.spreadsheetml.comments+xml"/>
  <Override PartName="/xl/threadedComments/threadedComment2.xml" ContentType="application/vnd.ms-excel.threadedcomments+xml"/>
  <Override PartName="/xl/comments3.xml" ContentType="application/vnd.openxmlformats-officedocument.spreadsheetml.comments+xml"/>
  <Override PartName="/xl/threadedComments/threadedComment3.xml" ContentType="application/vnd.ms-excel.threadedcomment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03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val/EDDy Lab Dropbox/Valentin Fischer/Research/A_Projects/E_Other/CARNAges/Bodymass/"/>
    </mc:Choice>
  </mc:AlternateContent>
  <xr:revisionPtr revIDLastSave="0" documentId="13_ncr:1_{0782A481-9AAF-294F-8C6D-84651D29F560}" xr6:coauthVersionLast="47" xr6:coauthVersionMax="47" xr10:uidLastSave="{00000000-0000-0000-0000-000000000000}"/>
  <bookViews>
    <workbookView xWindow="0" yWindow="660" windowWidth="30240" windowHeight="17080" tabRatio="829" activeTab="1" xr2:uid="{BDE96263-0D36-724F-B56A-A274547B41FC}"/>
  </bookViews>
  <sheets>
    <sheet name="Oxyaenodonta" sheetId="2" r:id="rId1"/>
    <sheet name="Mesonychia" sheetId="3" r:id="rId2"/>
    <sheet name="Hyaenodonta" sheetId="4" r:id="rId3"/>
    <sheet name="Carnivora" sheetId="5" r:id="rId4"/>
    <sheet name="Carnivora_noMP" sheetId="6" r:id="rId5"/>
    <sheet name="Hyaenodonta_noMP" sheetId="7" r:id="rId6"/>
    <sheet name="Deleted" sheetId="8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41" i="5" l="1"/>
  <c r="L13" i="8"/>
  <c r="M13" i="8" s="1"/>
  <c r="N13" i="8" s="1"/>
  <c r="L12" i="8"/>
  <c r="M12" i="8" s="1"/>
  <c r="N12" i="8" s="1"/>
  <c r="J12" i="8"/>
  <c r="I12" i="8"/>
  <c r="J11" i="8"/>
  <c r="K11" i="8" s="1"/>
  <c r="L11" i="8" s="1"/>
  <c r="M11" i="8" s="1"/>
  <c r="J10" i="8"/>
  <c r="K10" i="8" s="1"/>
  <c r="L10" i="8" s="1"/>
  <c r="M10" i="8" s="1"/>
  <c r="J9" i="8"/>
  <c r="K9" i="8" s="1"/>
  <c r="L9" i="8" s="1"/>
  <c r="M9" i="8" s="1"/>
  <c r="J8" i="8"/>
  <c r="K8" i="8" s="1"/>
  <c r="L8" i="8" s="1"/>
  <c r="M8" i="8" s="1"/>
  <c r="K11" i="6"/>
  <c r="L11" i="6" s="1"/>
  <c r="K12" i="6"/>
  <c r="L12" i="6" s="1"/>
  <c r="K13" i="6"/>
  <c r="L13" i="6" s="1"/>
  <c r="K14" i="6"/>
  <c r="L14" i="6" s="1"/>
  <c r="K23" i="6"/>
  <c r="L23" i="6" s="1"/>
  <c r="K24" i="6"/>
  <c r="L24" i="6" s="1"/>
  <c r="K25" i="6"/>
  <c r="L25" i="6" s="1"/>
  <c r="K26" i="6"/>
  <c r="L26" i="6" s="1"/>
  <c r="K35" i="6"/>
  <c r="L35" i="6" s="1"/>
  <c r="K36" i="6"/>
  <c r="L36" i="6" s="1"/>
  <c r="K37" i="6"/>
  <c r="L37" i="6" s="1"/>
  <c r="K38" i="6"/>
  <c r="L38" i="6" s="1"/>
  <c r="J3" i="6"/>
  <c r="K3" i="6" s="1"/>
  <c r="L3" i="6" s="1"/>
  <c r="J4" i="6"/>
  <c r="K4" i="6" s="1"/>
  <c r="L4" i="6" s="1"/>
  <c r="J5" i="6"/>
  <c r="K5" i="6" s="1"/>
  <c r="L5" i="6" s="1"/>
  <c r="J6" i="6"/>
  <c r="K6" i="6" s="1"/>
  <c r="L6" i="6" s="1"/>
  <c r="J7" i="6"/>
  <c r="K7" i="6" s="1"/>
  <c r="L7" i="6" s="1"/>
  <c r="J8" i="6"/>
  <c r="K8" i="6" s="1"/>
  <c r="L8" i="6" s="1"/>
  <c r="J9" i="6"/>
  <c r="K9" i="6" s="1"/>
  <c r="L9" i="6" s="1"/>
  <c r="J10" i="6"/>
  <c r="K10" i="6" s="1"/>
  <c r="L10" i="6" s="1"/>
  <c r="J11" i="6"/>
  <c r="J12" i="6"/>
  <c r="J13" i="6"/>
  <c r="J14" i="6"/>
  <c r="J15" i="6"/>
  <c r="K15" i="6" s="1"/>
  <c r="L15" i="6" s="1"/>
  <c r="J16" i="6"/>
  <c r="K16" i="6" s="1"/>
  <c r="L16" i="6" s="1"/>
  <c r="J17" i="6"/>
  <c r="K17" i="6" s="1"/>
  <c r="L17" i="6" s="1"/>
  <c r="J18" i="6"/>
  <c r="K18" i="6" s="1"/>
  <c r="L18" i="6" s="1"/>
  <c r="J19" i="6"/>
  <c r="K19" i="6" s="1"/>
  <c r="L19" i="6" s="1"/>
  <c r="J20" i="6"/>
  <c r="K20" i="6" s="1"/>
  <c r="L20" i="6" s="1"/>
  <c r="J21" i="6"/>
  <c r="K21" i="6" s="1"/>
  <c r="L21" i="6" s="1"/>
  <c r="J22" i="6"/>
  <c r="K22" i="6" s="1"/>
  <c r="L22" i="6" s="1"/>
  <c r="J23" i="6"/>
  <c r="J24" i="6"/>
  <c r="J25" i="6"/>
  <c r="J26" i="6"/>
  <c r="J27" i="6"/>
  <c r="K27" i="6" s="1"/>
  <c r="L27" i="6" s="1"/>
  <c r="J28" i="6"/>
  <c r="K28" i="6" s="1"/>
  <c r="L28" i="6" s="1"/>
  <c r="J29" i="6"/>
  <c r="K29" i="6" s="1"/>
  <c r="L29" i="6" s="1"/>
  <c r="J30" i="6"/>
  <c r="K30" i="6" s="1"/>
  <c r="L30" i="6" s="1"/>
  <c r="J31" i="6"/>
  <c r="K31" i="6" s="1"/>
  <c r="L31" i="6" s="1"/>
  <c r="J32" i="6"/>
  <c r="K32" i="6" s="1"/>
  <c r="L32" i="6" s="1"/>
  <c r="J33" i="6"/>
  <c r="K33" i="6" s="1"/>
  <c r="L33" i="6" s="1"/>
  <c r="J34" i="6"/>
  <c r="K34" i="6" s="1"/>
  <c r="L34" i="6" s="1"/>
  <c r="J35" i="6"/>
  <c r="J36" i="6"/>
  <c r="J37" i="6"/>
  <c r="J38" i="6"/>
  <c r="J39" i="6"/>
  <c r="K39" i="6" s="1"/>
  <c r="L39" i="6" s="1"/>
  <c r="J40" i="6"/>
  <c r="K40" i="6" s="1"/>
  <c r="L40" i="6" s="1"/>
  <c r="J41" i="6"/>
  <c r="K41" i="6" s="1"/>
  <c r="L41" i="6" s="1"/>
  <c r="J42" i="6"/>
  <c r="K42" i="6" s="1"/>
  <c r="L42" i="6" s="1"/>
  <c r="J2" i="6"/>
  <c r="K2" i="6" s="1"/>
  <c r="L2" i="6" s="1"/>
  <c r="L85" i="5"/>
  <c r="M85" i="5" s="1"/>
  <c r="N85" i="5" s="1"/>
  <c r="L86" i="5"/>
  <c r="M86" i="5" s="1"/>
  <c r="N86" i="5" s="1"/>
  <c r="L87" i="5"/>
  <c r="M87" i="5" s="1"/>
  <c r="N87" i="5" s="1"/>
  <c r="L88" i="5"/>
  <c r="M88" i="5" s="1"/>
  <c r="N88" i="5" s="1"/>
  <c r="L89" i="5"/>
  <c r="M89" i="5" s="1"/>
  <c r="N89" i="5" s="1"/>
  <c r="L90" i="5"/>
  <c r="M90" i="5" s="1"/>
  <c r="N90" i="5" s="1"/>
  <c r="M81" i="5"/>
  <c r="N81" i="5" s="1"/>
  <c r="M82" i="5"/>
  <c r="N82" i="5" s="1"/>
  <c r="L81" i="5"/>
  <c r="L82" i="5"/>
  <c r="L83" i="5"/>
  <c r="M83" i="5" s="1"/>
  <c r="N83" i="5" s="1"/>
  <c r="L84" i="5"/>
  <c r="M84" i="5" s="1"/>
  <c r="J59" i="4"/>
  <c r="K59" i="4" s="1"/>
  <c r="L59" i="4" s="1"/>
  <c r="M59" i="4" s="1"/>
  <c r="J3" i="5"/>
  <c r="J4" i="5"/>
  <c r="J5" i="5"/>
  <c r="J6" i="5"/>
  <c r="J9" i="5"/>
  <c r="J11" i="5"/>
  <c r="J12" i="5"/>
  <c r="J14" i="5"/>
  <c r="J18" i="5"/>
  <c r="J19" i="5"/>
  <c r="J21" i="5"/>
  <c r="J24" i="5"/>
  <c r="J27" i="5"/>
  <c r="J32" i="5"/>
  <c r="J34" i="5"/>
  <c r="J35" i="5"/>
  <c r="J38" i="5"/>
  <c r="J39" i="5"/>
  <c r="J40" i="5"/>
  <c r="J42" i="5"/>
  <c r="J44" i="5"/>
  <c r="J46" i="5"/>
  <c r="J48" i="5"/>
  <c r="J49" i="5"/>
  <c r="J50" i="5"/>
  <c r="J51" i="5"/>
  <c r="J52" i="5"/>
  <c r="J54" i="5"/>
  <c r="J55" i="5"/>
  <c r="J56" i="5"/>
  <c r="J58" i="5"/>
  <c r="J60" i="5"/>
  <c r="J63" i="5"/>
  <c r="J64" i="5"/>
  <c r="J65" i="5"/>
  <c r="J66" i="5"/>
  <c r="J67" i="5"/>
  <c r="J69" i="5"/>
  <c r="J70" i="5"/>
  <c r="J72" i="5"/>
  <c r="J76" i="5"/>
  <c r="J78" i="5"/>
  <c r="J79" i="5"/>
  <c r="J80" i="5"/>
  <c r="J81" i="5"/>
  <c r="J82" i="5"/>
  <c r="J83" i="5"/>
  <c r="J84" i="5"/>
  <c r="J90" i="5"/>
  <c r="J2" i="5"/>
  <c r="I3" i="5"/>
  <c r="I4" i="5"/>
  <c r="I5" i="5"/>
  <c r="I6" i="5"/>
  <c r="I9" i="5"/>
  <c r="I11" i="5"/>
  <c r="I12" i="5"/>
  <c r="I14" i="5"/>
  <c r="I18" i="5"/>
  <c r="I19" i="5"/>
  <c r="I21" i="5"/>
  <c r="I24" i="5"/>
  <c r="I27" i="5"/>
  <c r="I32" i="5"/>
  <c r="I34" i="5"/>
  <c r="I35" i="5"/>
  <c r="I38" i="5"/>
  <c r="I39" i="5"/>
  <c r="I40" i="5"/>
  <c r="I42" i="5"/>
  <c r="I44" i="5"/>
  <c r="I46" i="5"/>
  <c r="I48" i="5"/>
  <c r="I49" i="5"/>
  <c r="I50" i="5"/>
  <c r="I51" i="5"/>
  <c r="I52" i="5"/>
  <c r="I54" i="5"/>
  <c r="I55" i="5"/>
  <c r="I56" i="5"/>
  <c r="I58" i="5"/>
  <c r="I60" i="5"/>
  <c r="I63" i="5"/>
  <c r="I64" i="5"/>
  <c r="I65" i="5"/>
  <c r="I66" i="5"/>
  <c r="I67" i="5"/>
  <c r="I69" i="5"/>
  <c r="I70" i="5"/>
  <c r="I72" i="5"/>
  <c r="I76" i="5"/>
  <c r="I78" i="5"/>
  <c r="I79" i="5"/>
  <c r="I80" i="5"/>
  <c r="I81" i="5"/>
  <c r="I82" i="5"/>
  <c r="I83" i="5"/>
  <c r="I84" i="5"/>
  <c r="I90" i="5"/>
  <c r="I2" i="5"/>
  <c r="N84" i="5" l="1"/>
  <c r="L7" i="8"/>
  <c r="J6" i="8"/>
  <c r="K6" i="8" s="1"/>
  <c r="L6" i="8" s="1"/>
  <c r="J4" i="8"/>
  <c r="K4" i="8" s="1"/>
  <c r="L4" i="8" s="1"/>
  <c r="J3" i="8"/>
  <c r="K3" i="8" s="1"/>
  <c r="L3" i="8" s="1"/>
  <c r="L45" i="5"/>
  <c r="M45" i="5" s="1"/>
  <c r="N45" i="5" s="1"/>
  <c r="J41" i="4"/>
  <c r="K41" i="4" s="1"/>
  <c r="L41" i="4" s="1"/>
  <c r="M41" i="4" s="1"/>
  <c r="J38" i="4"/>
  <c r="K38" i="4" s="1"/>
  <c r="L38" i="4" s="1"/>
  <c r="M38" i="4" s="1"/>
  <c r="J35" i="4"/>
  <c r="K35" i="4" s="1"/>
  <c r="L35" i="4" s="1"/>
  <c r="L31" i="5"/>
  <c r="M31" i="5" s="1"/>
  <c r="N31" i="5" s="1"/>
  <c r="L40" i="5"/>
  <c r="M40" i="5" s="1"/>
  <c r="N40" i="5" s="1"/>
  <c r="L32" i="5"/>
  <c r="M32" i="5" s="1"/>
  <c r="N32" i="5" s="1"/>
  <c r="L27" i="5"/>
  <c r="M27" i="5" s="1"/>
  <c r="N27" i="5" s="1"/>
  <c r="L25" i="5"/>
  <c r="M25" i="5" s="1"/>
  <c r="N25" i="5" s="1"/>
  <c r="L12" i="5"/>
  <c r="M12" i="5" s="1"/>
  <c r="N12" i="5" s="1"/>
  <c r="L35" i="5"/>
  <c r="M35" i="5" s="1"/>
  <c r="N35" i="5" s="1"/>
  <c r="L36" i="5"/>
  <c r="M36" i="5" s="1"/>
  <c r="N36" i="5" s="1"/>
  <c r="L37" i="5"/>
  <c r="M37" i="5" s="1"/>
  <c r="N37" i="5" s="1"/>
  <c r="L39" i="5" l="1"/>
  <c r="M39" i="5" s="1"/>
  <c r="N39" i="5" s="1"/>
  <c r="L38" i="5"/>
  <c r="M38" i="5" s="1"/>
  <c r="N38" i="5" s="1"/>
  <c r="M36" i="4"/>
  <c r="M35" i="4"/>
  <c r="H3" i="7"/>
  <c r="I3" i="7" s="1"/>
  <c r="J3" i="7" s="1"/>
  <c r="J3" i="4"/>
  <c r="K3" i="4" s="1"/>
  <c r="L3" i="4" s="1"/>
  <c r="M3" i="4" s="1"/>
  <c r="J4" i="4"/>
  <c r="K4" i="4" s="1"/>
  <c r="L4" i="4" s="1"/>
  <c r="M4" i="4" s="1"/>
  <c r="J5" i="4"/>
  <c r="K5" i="4" s="1"/>
  <c r="L5" i="4" s="1"/>
  <c r="M5" i="4" s="1"/>
  <c r="J6" i="4"/>
  <c r="K6" i="4" s="1"/>
  <c r="L6" i="4" s="1"/>
  <c r="M6" i="4" s="1"/>
  <c r="J7" i="4"/>
  <c r="K7" i="4" s="1"/>
  <c r="L7" i="4" s="1"/>
  <c r="M7" i="4" s="1"/>
  <c r="J8" i="4"/>
  <c r="K8" i="4" s="1"/>
  <c r="L8" i="4" s="1"/>
  <c r="M8" i="4" s="1"/>
  <c r="J9" i="4"/>
  <c r="K9" i="4" s="1"/>
  <c r="L9" i="4" s="1"/>
  <c r="M9" i="4" s="1"/>
  <c r="J10" i="4"/>
  <c r="K10" i="4" s="1"/>
  <c r="L10" i="4" s="1"/>
  <c r="M10" i="4" s="1"/>
  <c r="J11" i="4"/>
  <c r="K11" i="4" s="1"/>
  <c r="L11" i="4" s="1"/>
  <c r="M11" i="4" s="1"/>
  <c r="J12" i="4"/>
  <c r="K12" i="4" s="1"/>
  <c r="L12" i="4" s="1"/>
  <c r="M12" i="4" s="1"/>
  <c r="J13" i="4"/>
  <c r="K13" i="4" s="1"/>
  <c r="L13" i="4" s="1"/>
  <c r="M13" i="4" s="1"/>
  <c r="J14" i="4"/>
  <c r="K14" i="4" s="1"/>
  <c r="L14" i="4" s="1"/>
  <c r="M14" i="4" s="1"/>
  <c r="J15" i="4"/>
  <c r="K15" i="4" s="1"/>
  <c r="L15" i="4" s="1"/>
  <c r="M15" i="4" s="1"/>
  <c r="J16" i="4"/>
  <c r="K16" i="4" s="1"/>
  <c r="L16" i="4" s="1"/>
  <c r="M16" i="4" s="1"/>
  <c r="J17" i="4"/>
  <c r="K17" i="4" s="1"/>
  <c r="L17" i="4" s="1"/>
  <c r="M17" i="4" s="1"/>
  <c r="J18" i="4"/>
  <c r="K18" i="4" s="1"/>
  <c r="L18" i="4" s="1"/>
  <c r="M18" i="4" s="1"/>
  <c r="J19" i="4"/>
  <c r="K19" i="4" s="1"/>
  <c r="L19" i="4" s="1"/>
  <c r="M19" i="4" s="1"/>
  <c r="J20" i="4"/>
  <c r="K20" i="4" s="1"/>
  <c r="L20" i="4" s="1"/>
  <c r="M20" i="4" s="1"/>
  <c r="J21" i="4"/>
  <c r="K21" i="4" s="1"/>
  <c r="L21" i="4" s="1"/>
  <c r="M21" i="4" s="1"/>
  <c r="J22" i="4"/>
  <c r="K22" i="4" s="1"/>
  <c r="L22" i="4" s="1"/>
  <c r="M22" i="4" s="1"/>
  <c r="J23" i="4"/>
  <c r="K23" i="4" s="1"/>
  <c r="L23" i="4" s="1"/>
  <c r="M23" i="4" s="1"/>
  <c r="J24" i="4"/>
  <c r="K24" i="4" s="1"/>
  <c r="L24" i="4" s="1"/>
  <c r="M24" i="4" s="1"/>
  <c r="J25" i="4"/>
  <c r="K25" i="4" s="1"/>
  <c r="L25" i="4" s="1"/>
  <c r="M25" i="4" s="1"/>
  <c r="J26" i="4"/>
  <c r="K26" i="4" s="1"/>
  <c r="L26" i="4" s="1"/>
  <c r="M26" i="4" s="1"/>
  <c r="J27" i="4"/>
  <c r="K27" i="4" s="1"/>
  <c r="L27" i="4" s="1"/>
  <c r="M27" i="4" s="1"/>
  <c r="J28" i="4"/>
  <c r="K28" i="4" s="1"/>
  <c r="L28" i="4" s="1"/>
  <c r="M28" i="4" s="1"/>
  <c r="J29" i="4"/>
  <c r="K29" i="4" s="1"/>
  <c r="L29" i="4" s="1"/>
  <c r="M29" i="4" s="1"/>
  <c r="J30" i="4"/>
  <c r="K30" i="4" s="1"/>
  <c r="L30" i="4" s="1"/>
  <c r="M30" i="4" s="1"/>
  <c r="J31" i="4"/>
  <c r="K31" i="4" s="1"/>
  <c r="L31" i="4" s="1"/>
  <c r="M31" i="4" s="1"/>
  <c r="J32" i="4"/>
  <c r="K32" i="4" s="1"/>
  <c r="L32" i="4" s="1"/>
  <c r="M32" i="4" s="1"/>
  <c r="J33" i="4"/>
  <c r="K33" i="4" s="1"/>
  <c r="L33" i="4" s="1"/>
  <c r="M33" i="4" s="1"/>
  <c r="J34" i="4"/>
  <c r="K34" i="4" s="1"/>
  <c r="L34" i="4" s="1"/>
  <c r="M34" i="4" s="1"/>
  <c r="J37" i="4"/>
  <c r="K37" i="4" s="1"/>
  <c r="L37" i="4" s="1"/>
  <c r="M37" i="4" s="1"/>
  <c r="J39" i="4"/>
  <c r="K39" i="4" s="1"/>
  <c r="L39" i="4" s="1"/>
  <c r="M39" i="4" s="1"/>
  <c r="J40" i="4"/>
  <c r="K40" i="4" s="1"/>
  <c r="L40" i="4" s="1"/>
  <c r="M40" i="4" s="1"/>
  <c r="J42" i="4"/>
  <c r="K42" i="4" s="1"/>
  <c r="L42" i="4" s="1"/>
  <c r="M42" i="4" s="1"/>
  <c r="J43" i="4"/>
  <c r="K43" i="4" s="1"/>
  <c r="L43" i="4" s="1"/>
  <c r="M43" i="4" s="1"/>
  <c r="J44" i="4"/>
  <c r="K44" i="4" s="1"/>
  <c r="L44" i="4" s="1"/>
  <c r="M44" i="4" s="1"/>
  <c r="J45" i="4"/>
  <c r="K45" i="4" s="1"/>
  <c r="L45" i="4" s="1"/>
  <c r="M45" i="4" s="1"/>
  <c r="J46" i="4"/>
  <c r="K46" i="4" s="1"/>
  <c r="L46" i="4" s="1"/>
  <c r="M46" i="4" s="1"/>
  <c r="J47" i="4"/>
  <c r="K47" i="4" s="1"/>
  <c r="L47" i="4" s="1"/>
  <c r="M47" i="4" s="1"/>
  <c r="J48" i="4"/>
  <c r="K48" i="4" s="1"/>
  <c r="L48" i="4" s="1"/>
  <c r="M48" i="4" s="1"/>
  <c r="J49" i="4"/>
  <c r="K49" i="4" s="1"/>
  <c r="L49" i="4" s="1"/>
  <c r="M49" i="4" s="1"/>
  <c r="J50" i="4"/>
  <c r="K50" i="4" s="1"/>
  <c r="L50" i="4" s="1"/>
  <c r="M50" i="4" s="1"/>
  <c r="J51" i="4"/>
  <c r="K51" i="4" s="1"/>
  <c r="L51" i="4" s="1"/>
  <c r="M51" i="4" s="1"/>
  <c r="J52" i="4"/>
  <c r="K52" i="4" s="1"/>
  <c r="L52" i="4" s="1"/>
  <c r="M52" i="4" s="1"/>
  <c r="J53" i="4"/>
  <c r="K53" i="4" s="1"/>
  <c r="L53" i="4" s="1"/>
  <c r="M53" i="4" s="1"/>
  <c r="J54" i="4"/>
  <c r="K54" i="4" s="1"/>
  <c r="L54" i="4" s="1"/>
  <c r="M54" i="4" s="1"/>
  <c r="J55" i="4"/>
  <c r="K55" i="4" s="1"/>
  <c r="L55" i="4" s="1"/>
  <c r="M55" i="4" s="1"/>
  <c r="J56" i="4"/>
  <c r="K56" i="4" s="1"/>
  <c r="L56" i="4" s="1"/>
  <c r="M56" i="4" s="1"/>
  <c r="J57" i="4"/>
  <c r="K57" i="4" s="1"/>
  <c r="L57" i="4" s="1"/>
  <c r="M57" i="4" s="1"/>
  <c r="J58" i="4"/>
  <c r="K58" i="4" s="1"/>
  <c r="L58" i="4" s="1"/>
  <c r="M58" i="4" s="1"/>
  <c r="J2" i="4"/>
  <c r="K2" i="4" s="1"/>
  <c r="L2" i="4" s="1"/>
  <c r="M2" i="4" s="1"/>
  <c r="L80" i="5"/>
  <c r="L33" i="5"/>
  <c r="M33" i="5" s="1"/>
  <c r="N33" i="5" s="1"/>
  <c r="L42" i="5"/>
  <c r="M42" i="5" s="1"/>
  <c r="N42" i="5" s="1"/>
  <c r="L43" i="5"/>
  <c r="M43" i="5" s="1"/>
  <c r="N43" i="5" s="1"/>
  <c r="L44" i="5"/>
  <c r="M44" i="5" s="1"/>
  <c r="N44" i="5" s="1"/>
  <c r="L34" i="5"/>
  <c r="M34" i="5" s="1"/>
  <c r="N34" i="5" s="1"/>
  <c r="L41" i="5"/>
  <c r="M41" i="5" s="1"/>
  <c r="N41" i="5" s="1"/>
  <c r="L5" i="5"/>
  <c r="M5" i="5" s="1"/>
  <c r="N5" i="5" s="1"/>
  <c r="L6" i="5"/>
  <c r="M6" i="5" s="1"/>
  <c r="N6" i="5" s="1"/>
  <c r="L7" i="5"/>
  <c r="M7" i="5" s="1"/>
  <c r="N7" i="5" s="1"/>
  <c r="L8" i="5"/>
  <c r="M8" i="5" s="1"/>
  <c r="N8" i="5" s="1"/>
  <c r="L9" i="5"/>
  <c r="M9" i="5" s="1"/>
  <c r="N9" i="5" s="1"/>
  <c r="L46" i="5"/>
  <c r="M46" i="5" s="1"/>
  <c r="N46" i="5" s="1"/>
  <c r="L47" i="5"/>
  <c r="M47" i="5" s="1"/>
  <c r="N47" i="5" s="1"/>
  <c r="L48" i="5"/>
  <c r="M48" i="5" s="1"/>
  <c r="N48" i="5" s="1"/>
  <c r="L49" i="5"/>
  <c r="M49" i="5" s="1"/>
  <c r="N49" i="5" s="1"/>
  <c r="L50" i="5"/>
  <c r="M50" i="5" s="1"/>
  <c r="N50" i="5" s="1"/>
  <c r="L51" i="5"/>
  <c r="M51" i="5" s="1"/>
  <c r="N51" i="5" s="1"/>
  <c r="L52" i="5"/>
  <c r="M52" i="5" s="1"/>
  <c r="N52" i="5" s="1"/>
  <c r="L53" i="5"/>
  <c r="M53" i="5" s="1"/>
  <c r="N53" i="5" s="1"/>
  <c r="L54" i="5"/>
  <c r="M54" i="5" s="1"/>
  <c r="N54" i="5" s="1"/>
  <c r="L55" i="5"/>
  <c r="M55" i="5" s="1"/>
  <c r="N55" i="5" s="1"/>
  <c r="L56" i="5"/>
  <c r="M56" i="5" s="1"/>
  <c r="N56" i="5" s="1"/>
  <c r="L57" i="5"/>
  <c r="M57" i="5" s="1"/>
  <c r="N57" i="5" s="1"/>
  <c r="L58" i="5"/>
  <c r="M58" i="5" s="1"/>
  <c r="N58" i="5" s="1"/>
  <c r="L59" i="5"/>
  <c r="M59" i="5" s="1"/>
  <c r="N59" i="5" s="1"/>
  <c r="L60" i="5"/>
  <c r="M60" i="5" s="1"/>
  <c r="N60" i="5" s="1"/>
  <c r="L61" i="5"/>
  <c r="M61" i="5" s="1"/>
  <c r="N61" i="5" s="1"/>
  <c r="L62" i="5"/>
  <c r="M62" i="5" s="1"/>
  <c r="N62" i="5" s="1"/>
  <c r="L63" i="5"/>
  <c r="M63" i="5" s="1"/>
  <c r="N63" i="5" s="1"/>
  <c r="L64" i="5"/>
  <c r="M64" i="5" s="1"/>
  <c r="N64" i="5" s="1"/>
  <c r="L65" i="5"/>
  <c r="M65" i="5" s="1"/>
  <c r="N65" i="5" s="1"/>
  <c r="L66" i="5"/>
  <c r="M66" i="5" s="1"/>
  <c r="N66" i="5" s="1"/>
  <c r="L67" i="5"/>
  <c r="M67" i="5" s="1"/>
  <c r="N67" i="5" s="1"/>
  <c r="L68" i="5"/>
  <c r="M68" i="5" s="1"/>
  <c r="N68" i="5" s="1"/>
  <c r="L69" i="5"/>
  <c r="M69" i="5" s="1"/>
  <c r="N69" i="5" s="1"/>
  <c r="L70" i="5"/>
  <c r="M70" i="5" s="1"/>
  <c r="N70" i="5" s="1"/>
  <c r="L71" i="5"/>
  <c r="M71" i="5" s="1"/>
  <c r="N71" i="5" s="1"/>
  <c r="L72" i="5"/>
  <c r="M72" i="5" s="1"/>
  <c r="N72" i="5" s="1"/>
  <c r="L73" i="5"/>
  <c r="M73" i="5" s="1"/>
  <c r="N73" i="5" s="1"/>
  <c r="L74" i="5"/>
  <c r="M74" i="5" s="1"/>
  <c r="N74" i="5" s="1"/>
  <c r="L75" i="5"/>
  <c r="M75" i="5" s="1"/>
  <c r="N75" i="5" s="1"/>
  <c r="L76" i="5"/>
  <c r="M76" i="5" s="1"/>
  <c r="N76" i="5" s="1"/>
  <c r="L77" i="5"/>
  <c r="M77" i="5" s="1"/>
  <c r="N77" i="5" s="1"/>
  <c r="L78" i="5"/>
  <c r="M78" i="5" s="1"/>
  <c r="N78" i="5" s="1"/>
  <c r="L79" i="5"/>
  <c r="M79" i="5" s="1"/>
  <c r="N79" i="5" s="1"/>
  <c r="L30" i="5"/>
  <c r="M30" i="5" s="1"/>
  <c r="N30" i="5" s="1"/>
  <c r="L13" i="5"/>
  <c r="M13" i="5" s="1"/>
  <c r="N13" i="5" s="1"/>
  <c r="L14" i="5"/>
  <c r="M14" i="5" s="1"/>
  <c r="N14" i="5" s="1"/>
  <c r="L15" i="5"/>
  <c r="M15" i="5" s="1"/>
  <c r="N15" i="5" s="1"/>
  <c r="L16" i="5"/>
  <c r="M16" i="5" s="1"/>
  <c r="N16" i="5" s="1"/>
  <c r="L17" i="5"/>
  <c r="M17" i="5" s="1"/>
  <c r="N17" i="5" s="1"/>
  <c r="L18" i="5"/>
  <c r="M18" i="5" s="1"/>
  <c r="N18" i="5" s="1"/>
  <c r="L19" i="5"/>
  <c r="M19" i="5" s="1"/>
  <c r="N19" i="5" s="1"/>
  <c r="L20" i="5"/>
  <c r="M20" i="5" s="1"/>
  <c r="N20" i="5" s="1"/>
  <c r="L21" i="5"/>
  <c r="M21" i="5" s="1"/>
  <c r="N21" i="5" s="1"/>
  <c r="L22" i="5"/>
  <c r="M22" i="5" s="1"/>
  <c r="N22" i="5" s="1"/>
  <c r="L23" i="5"/>
  <c r="M23" i="5" s="1"/>
  <c r="N23" i="5" s="1"/>
  <c r="L24" i="5"/>
  <c r="M24" i="5" s="1"/>
  <c r="N24" i="5" s="1"/>
  <c r="L26" i="5"/>
  <c r="M26" i="5" s="1"/>
  <c r="N26" i="5" s="1"/>
  <c r="L11" i="5"/>
  <c r="L10" i="5"/>
  <c r="M10" i="5" s="1"/>
  <c r="N10" i="5" s="1"/>
  <c r="L28" i="5"/>
  <c r="M28" i="5" s="1"/>
  <c r="N28" i="5" s="1"/>
  <c r="L29" i="5"/>
  <c r="M29" i="5" s="1"/>
  <c r="N29" i="5" s="1"/>
  <c r="L2" i="5"/>
  <c r="L3" i="5"/>
  <c r="M3" i="5" s="1"/>
  <c r="N3" i="5" s="1"/>
  <c r="L4" i="5"/>
  <c r="M2" i="5" l="1"/>
  <c r="N2" i="5" s="1"/>
  <c r="M80" i="5"/>
  <c r="N80" i="5" s="1"/>
  <c r="M11" i="5"/>
  <c r="N11" i="5" s="1"/>
  <c r="M4" i="5"/>
  <c r="N4" i="5" s="1"/>
  <c r="J3" i="3"/>
  <c r="K3" i="3" s="1"/>
  <c r="L3" i="3" s="1"/>
  <c r="M3" i="3" s="1"/>
  <c r="N3" i="3" s="1"/>
  <c r="J8" i="3"/>
  <c r="K8" i="3" s="1"/>
  <c r="L8" i="3" s="1"/>
  <c r="M8" i="3" s="1"/>
  <c r="N8" i="3" s="1"/>
  <c r="J9" i="3"/>
  <c r="K9" i="3" s="1"/>
  <c r="L9" i="3" s="1"/>
  <c r="M9" i="3" s="1"/>
  <c r="N9" i="3" s="1"/>
  <c r="J10" i="3"/>
  <c r="K10" i="3" s="1"/>
  <c r="L10" i="3" s="1"/>
  <c r="M10" i="3" s="1"/>
  <c r="N10" i="3" s="1"/>
  <c r="J6" i="3"/>
  <c r="K6" i="3" s="1"/>
  <c r="L6" i="3" s="1"/>
  <c r="M6" i="3" s="1"/>
  <c r="N6" i="3" s="1"/>
  <c r="J5" i="3"/>
  <c r="K5" i="3" s="1"/>
  <c r="L5" i="3" s="1"/>
  <c r="M5" i="3" s="1"/>
  <c r="N5" i="3" s="1"/>
  <c r="J2" i="3"/>
  <c r="K2" i="3" s="1"/>
  <c r="L2" i="3" s="1"/>
  <c r="M2" i="3" s="1"/>
  <c r="N2" i="3" s="1"/>
  <c r="J4" i="3"/>
  <c r="K4" i="3" s="1"/>
  <c r="L4" i="3" s="1"/>
  <c r="M4" i="3" s="1"/>
  <c r="N4" i="3" s="1"/>
  <c r="J7" i="3"/>
  <c r="K7" i="3" s="1"/>
  <c r="L7" i="3" s="1"/>
  <c r="M7" i="3" s="1"/>
  <c r="N7" i="3" s="1"/>
  <c r="I3" i="2"/>
  <c r="J3" i="2" s="1"/>
  <c r="K3" i="2" s="1"/>
  <c r="L3" i="2" s="1"/>
  <c r="I2" i="2"/>
  <c r="J2" i="2" s="1"/>
  <c r="K2" i="2" s="1"/>
  <c r="L2" i="2" s="1"/>
  <c r="I4" i="2"/>
  <c r="J4" i="2" s="1"/>
  <c r="M3" i="2" l="1"/>
  <c r="M2" i="2"/>
  <c r="K4" i="2"/>
  <c r="L4" i="2" s="1"/>
  <c r="M4" i="2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tc={9AB5DF84-4B61-4309-9BB5-4809BEF38799}</author>
    <author>tc={9E090326-5724-B347-920D-F055156A653A}</author>
  </authors>
  <commentList>
    <comment ref="I36" authorId="0" shapeId="0" xr:uid="{9AB5DF84-4B61-4309-9BB5-4809BEF38799}">
      <text>
        <t>[Threaded comment]
Your version of Excel allows you to read this threaded comment; however, any edits to it will get removed if the file is opened in a newer version of Excel. Learn more: https://go.microsoft.com/fwlink/?linkid=870924
Comment:
    Flo donne la BM dans son papier mais pas les mesures qui ont conduit à son calcule.</t>
      </text>
    </comment>
    <comment ref="I59" authorId="1" shapeId="0" xr:uid="{9E090326-5724-B347-920D-F055156A653A}">
      <text>
        <t>[Threaded comment]
Your version of Excel allows you to read this threaded comment; however, any edits to it will get removed if the file is opened in a newer version of Excel. Learn more: https://go.microsoft.com/fwlink/?linkid=870924
Comment:
    Flo donne la BM dans son papier mais pas les mesures qui ont conduit à son calcule.</t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tc={CCE53DAD-90E7-46A1-ABF0-B3723A93D5EC}</author>
    <author>tc={DC7BD8D9-63E1-465C-B8A9-78862B01B1D8}</author>
  </authors>
  <commentList>
    <comment ref="D88" authorId="0" shapeId="0" xr:uid="{CCE53DAD-90E7-46A1-ABF0-B3723A93D5EC}">
      <text>
        <t>[Threaded comment]
Your version of Excel allows you to read this threaded comment; however, any edits to it will get removed if the file is opened in a newer version of Excel. Learn more: https://go.microsoft.com/fwlink/?linkid=870924
Comment:
    Je n’arrive pas à trouver des infos sur lui. Tout le monde le considère valide mais je ne trouve même pas une mention de spécimen.</t>
      </text>
    </comment>
    <comment ref="K89" authorId="1" shapeId="0" xr:uid="{DC7BD8D9-63E1-465C-B8A9-78862B01B1D8}">
      <text>
        <t>[Threaded comment]
Your version of Excel allows you to read this threaded comment; however, any edits to it will get removed if the file is opened in a newer version of Excel. Learn more: https://go.microsoft.com/fwlink/?linkid=870924
Comment:
    Je pense qu’on peut le trouver la : Modden, C. 1991. Bavarictis gaimersheimensis n. gen. n. sp., ein friiher Mustelide aus der oberoligoziinen Spaltenfiillung Gaimersheim bei Ingolstadt. - Mitteilungen der Bayerischen Staatssammlung fur Palaontologie und historische Geologie 31, 125-147.</t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tc={CAE60920-EE35-468C-9394-CEABA1828013}</author>
    <author>tc={778A3BDC-649E-4D54-9968-8E24E9CE7EBA}</author>
    <author>tc={28294B4C-BA42-4649-AF88-7A64E91CF3E5}</author>
    <author>tc={22171F12-794C-4553-B313-C83D13C79EE4}</author>
    <author>tc={0E99E7C6-AE43-4112-9096-F9FB264939DD}</author>
    <author>tc={9CF1EBDE-848B-447D-B4D8-49C766C969DC}</author>
    <author>tc={41CD81A1-328C-4C25-96D6-B85106D568D2}</author>
    <author>tc={3B1C0CC3-1272-42A3-A1CE-F4B962AC28FA}</author>
    <author>tc={E982FF08-C869-3D4D-962E-68E05C2FE6AA}</author>
    <author>tc={1FF9A639-83EC-1840-B8B6-5F1E4E4C15EA}</author>
    <author>tc={9B17FCF6-25B7-4ADF-A8B0-CE029583474A}</author>
    <author>tc={1013DE3C-97C5-4761-97B7-350BA8A9460D}</author>
  </authors>
  <commentList>
    <comment ref="D2" authorId="0" shapeId="0" xr:uid="{CAE60920-EE35-468C-9394-CEABA1828013}">
      <text>
        <t>[Threaded comment]
Your version of Excel allows you to read this threaded comment; however, any edits to it will get removed if the file is opened in a newer version of Excel. Learn more: https://go.microsoft.com/fwlink/?linkid=870924
Comment:
    Synonymisé dans le papier avec P. cf dubius</t>
      </text>
    </comment>
    <comment ref="D3" authorId="1" shapeId="0" xr:uid="{778A3BDC-649E-4D54-9968-8E24E9CE7EBA}">
      <text>
        <t>[Threaded comment]
Your version of Excel allows you to read this threaded comment; however, any edits to it will get removed if the file is opened in a newer version of Excel. Learn more: https://go.microsoft.com/fwlink/?linkid=870924
Comment:
    Synonyme de C. lacustris</t>
      </text>
    </comment>
    <comment ref="D4" authorId="2" shapeId="0" xr:uid="{28294B4C-BA42-4649-AF88-7A64E91CF3E5}">
      <text>
        <t>[Threaded comment]
Your version of Excel allows you to read this threaded comment; however, any edits to it will get removed if the file is opened in a newer version of Excel. Learn more: https://go.microsoft.com/fwlink/?linkid=870924
Comment:
    Synonyme de A. milloquensis</t>
      </text>
    </comment>
    <comment ref="D5" authorId="3" shapeId="0" xr:uid="{22171F12-794C-4553-B313-C83D13C79EE4}">
      <text>
        <t>[Threaded comment]
Your version of Excel allows you to read this threaded comment; however, any edits to it will get removed if the file is opened in a newer version of Excel. Learn more: https://go.microsoft.com/fwlink/?linkid=870924
Comment:
    Synonyme de Amphicynodon leptorhynchus</t>
      </text>
    </comment>
    <comment ref="E6" authorId="4" shapeId="0" xr:uid="{0E99E7C6-AE43-4112-9096-F9FB264939DD}">
      <text>
        <t>[Threaded comment]
Your version of Excel allows you to read this threaded comment; however, any edits to it will get removed if the file is opened in a newer version of Excel. Learn more: https://go.microsoft.com/fwlink/?linkid=870924
Comment:
    C’est une proposition de Bonis 2013. L’holotype a été perdu. Je suis d’accord pour l’enlever si vous le souhaitez.</t>
      </text>
    </comment>
    <comment ref="E7" authorId="5" shapeId="0" xr:uid="{9CF1EBDE-848B-447D-B4D8-49C766C969DC}">
      <text>
        <t>[Threaded comment]
Your version of Excel allows you to read this threaded comment; however, any edits to it will get removed if the file is opened in a newer version of Excel. Learn more: https://go.microsoft.com/fwlink/?linkid=870924
Comment:
    Oui, très probablement. Dans le papier de Bonis que vous proposez, il le mentionne sans plus de précision.</t>
      </text>
    </comment>
    <comment ref="I7" authorId="6" shapeId="0" xr:uid="{41CD81A1-328C-4C25-96D6-B85106D568D2}">
      <text>
        <t>[Threaded comment]
Your version of Excel allows you to read this threaded comment; however, any edits to it will get removed if the file is opened in a newer version of Excel. Learn more: https://go.microsoft.com/fwlink/?linkid=870924
Comment:
    Pour  tout les ? Peut-être demander à Flo?</t>
      </text>
    </comment>
    <comment ref="I8" authorId="7" shapeId="0" xr:uid="{3B1C0CC3-1272-42A3-A1CE-F4B962AC28FA}">
      <text>
        <t xml:space="preserve">[Threaded comment]
Your version of Excel allows you to read this threaded comment; however, any edits to it will get removed if the file is opened in a newer version of Excel. Learn more: https://go.microsoft.com/fwlink/?linkid=870924
Comment:
    Flo donne la BM dans son papier mais pas les mesures qui ont conduit à son calcule.
</t>
      </text>
    </comment>
    <comment ref="I9" authorId="8" shapeId="0" xr:uid="{E982FF08-C869-3D4D-962E-68E05C2FE6AA}">
      <text>
        <t xml:space="preserve">[Threaded comment]
Your version of Excel allows you to read this threaded comment; however, any edits to it will get removed if the file is opened in a newer version of Excel. Learn more: https://go.microsoft.com/fwlink/?linkid=870924
Comment:
    Flo donne la BM dans son papier mais pas les mesures qui ont conduit à son calcule.
</t>
      </text>
    </comment>
    <comment ref="I10" authorId="9" shapeId="0" xr:uid="{1FF9A639-83EC-1840-B8B6-5F1E4E4C15EA}">
      <text>
        <t>[Threaded comment]
Your version of Excel allows you to read this threaded comment; however, any edits to it will get removed if the file is opened in a newer version of Excel. Learn more: https://go.microsoft.com/fwlink/?linkid=870924
Comment:
    Flo donne la BM dans son papier mais pas les mesures qui ont conduit à son calcule.</t>
      </text>
    </comment>
    <comment ref="D12" authorId="10" shapeId="0" xr:uid="{9B17FCF6-25B7-4ADF-A8B0-CE029583474A}">
      <text>
        <t>[Threaded comment]
Your version of Excel allows you to read this threaded comment; however, any edits to it will get removed if the file is opened in a newer version of Excel. Learn more: https://go.microsoft.com/fwlink/?linkid=870924
Comment:
    Je n’arrive pas à trouver celui la</t>
      </text>
    </comment>
    <comment ref="D13" authorId="11" shapeId="0" xr:uid="{1013DE3C-97C5-4761-97B7-350BA8A9460D}">
      <text>
        <t>[Threaded comment]
Your version of Excel allows you to read this threaded comment; however, any edits to it will get removed if the file is opened in a newer version of Excel. Learn more: https://go.microsoft.com/fwlink/?linkid=870924
Comment:
    «Si de nombreuses espèces de ce genre sont connues dans le Miocène, une seule espèce valide, P. sectoria, est reconnue dans l’Oligocène d’Europe ;l’autre espèce oligocène, P. felina, est un synonyme junior subjectif de P. sectoria selon Bonis (1981), bien qu’il y ait divergence d’opinions sur ce point (e.g.,Morlo, 1996).» Peigné et al. 2014 (Valbro)
Reply:
    La réponse est dans Morlo mais je n’ai pas accès à la publi.</t>
      </text>
    </comment>
  </commentList>
</comments>
</file>

<file path=xl/sharedStrings.xml><?xml version="1.0" encoding="utf-8"?>
<sst xmlns="http://schemas.openxmlformats.org/spreadsheetml/2006/main" count="1556" uniqueCount="630">
  <si>
    <t>Viverravus_lawsoni</t>
  </si>
  <si>
    <t>M517100</t>
  </si>
  <si>
    <t>Abbey Wood</t>
  </si>
  <si>
    <t>8+9</t>
  </si>
  <si>
    <t>Hooker (2010)</t>
  </si>
  <si>
    <t>Species</t>
  </si>
  <si>
    <t>Specimen</t>
  </si>
  <si>
    <t>Locality</t>
  </si>
  <si>
    <t>MP</t>
  </si>
  <si>
    <t>M1 length (mm)</t>
  </si>
  <si>
    <t>Log (M1)</t>
  </si>
  <si>
    <t>Body mass (kg)</t>
  </si>
  <si>
    <t>Bibliography</t>
  </si>
  <si>
    <t>Oxyaena_woutersi</t>
  </si>
  <si>
    <t>Mean Le Quesnoy</t>
  </si>
  <si>
    <t>Smith &amp; Smith (2001)
Solé et al (2011)</t>
  </si>
  <si>
    <t>Palaeonictis_gigantea</t>
  </si>
  <si>
    <t>Oxyaena_gulo</t>
  </si>
  <si>
    <t>Mean</t>
  </si>
  <si>
    <t>Log 10 Length</t>
  </si>
  <si>
    <t>Log 10 Body</t>
  </si>
  <si>
    <t>Body kg</t>
  </si>
  <si>
    <t>Mean Palette</t>
  </si>
  <si>
    <t>Palette</t>
  </si>
  <si>
    <t>Solé et al. (2017)</t>
  </si>
  <si>
    <t>Mean all localities</t>
  </si>
  <si>
    <t>Corsà II</t>
  </si>
  <si>
    <t>Mean La Borie</t>
  </si>
  <si>
    <t>La Borie</t>
  </si>
  <si>
    <t>Pachyaena_gigantea</t>
  </si>
  <si>
    <t>MNHN.F.ARP7a</t>
  </si>
  <si>
    <t>Vaugirard</t>
  </si>
  <si>
    <t>Pachyaena_cf_ossifraga</t>
  </si>
  <si>
    <t>Pachyaena_cf_gracilis</t>
  </si>
  <si>
    <t>Meudon</t>
  </si>
  <si>
    <t>Dissacus_europaeus</t>
  </si>
  <si>
    <t>Length</t>
  </si>
  <si>
    <t>Width</t>
  </si>
  <si>
    <t>Solé et al. (2017); Based on D. blayaci (Solé et al, 2017)</t>
  </si>
  <si>
    <t>Hooker (2010); Based on P. ossifraga (Cope, 1884, fig. 2)</t>
  </si>
  <si>
    <t>Solé et al. (2017); Based on P. gracilis (Mattew, 1915; p.89)</t>
  </si>
  <si>
    <t>Hooker (2010); m1 et m2 estimated based on comparison with m2 of le Quesnoy</t>
  </si>
  <si>
    <t>Subfamily</t>
  </si>
  <si>
    <t>Length M1-M3</t>
  </si>
  <si>
    <t>Apterodontinae</t>
  </si>
  <si>
    <t>Apterodon_gaudryi</t>
  </si>
  <si>
    <t>Quercy old collection</t>
  </si>
  <si>
    <t>Apterodon_intermedius</t>
  </si>
  <si>
    <t>BSPG 2008 I 43 (holotype)</t>
  </si>
  <si>
    <t>Espenhain (MP22)</t>
  </si>
  <si>
    <t>m3 estimated based on A. gaudryi, Lange-Badré &amp; Böhme, 2005</t>
  </si>
  <si>
    <t>Apterodon_rauenbergensis</t>
  </si>
  <si>
    <t>SMNK PAL 6524</t>
  </si>
  <si>
    <t>Rauenberg (MP22 or MP23)</t>
  </si>
  <si>
    <t>22-23?</t>
  </si>
  <si>
    <t>Frey et a. (2010)</t>
  </si>
  <si>
    <t>Arfiinae</t>
  </si>
  <si>
    <t>Arfia_gingerichi</t>
  </si>
  <si>
    <t>Dormaal (MP7)
Le Quesnoy (MP7)
Erquelinnes (MP7)</t>
  </si>
  <si>
    <t>Smith &amp; Smith (2001); Solé et al. (2013)</t>
  </si>
  <si>
    <t>Hyaenodontinae</t>
  </si>
  <si>
    <t>Hyaenodon_brachyrhynchus</t>
  </si>
  <si>
    <t>Euzet-les-bains (MP17a)
La Débruge (MP18)
Montmartre (MP19)
Perrière (MP17b)
Sainte-Néboule (MP18)
Upper Headon beds
Frohnstetten (MP20)
Pech Crabit 1 (MP23)
Rosières 2 (MP18)</t>
  </si>
  <si>
    <t>17a-23</t>
  </si>
  <si>
    <t>Hyaenodon_dubius</t>
  </si>
  <si>
    <t>Quercy
Ronzon (MP21)
Aubrelong 1 (MP21)
Itardies (MP23)
Roqueprune 2 (MP23)
Mas de Got (MP22)
Villebramar (MP22)
Montalban (MP23)</t>
  </si>
  <si>
    <t>21-23</t>
  </si>
  <si>
    <t>Hyaenodon_exiguus</t>
  </si>
  <si>
    <t>Quercy
Rickenbauch (MP29 ; H. aff. compressus)
Antoingt Coderet 3 (MP30)
Le Garouillas (MP25)
La Plante 2 (MP22)
Rigal-Joüet (MP25)
Pech Desse (MP28)
Pech du Fraysse (MP28)
La Combératière (MP29)
Antoingt
Etampes
Coderet-Brassat (MP30)
Montalban (MP23)</t>
  </si>
  <si>
    <t>22-30</t>
  </si>
  <si>
    <t>Hyaenodon_filholi</t>
  </si>
  <si>
    <t>Quercy old collection
Rickenbauch (MP29)
Mounayne (MP23)
Raynal (proche MP23 Remy et al 1987)</t>
  </si>
  <si>
    <t>23-29</t>
  </si>
  <si>
    <t>Hyaenodon_gervaisi</t>
  </si>
  <si>
    <t>Les Rosières (MP17b ou MP19)
Rosières 2 (MP18)
Rigal-Jouët (MP25)
Saint-Caprise d'Eymet (MP20)
La Milloque (MP29)
Dieupental (MP29)
Möhren 19 (MP21)
Frohnstetten MP20)</t>
  </si>
  <si>
    <t>19-29</t>
  </si>
  <si>
    <t>Hyaenodon_heberti</t>
  </si>
  <si>
    <t>Perrière (MP17b)
Saint-Antonin
Saint-Martin-de-Villaréal (MP18 ou MP19)</t>
  </si>
  <si>
    <t>18-19</t>
  </si>
  <si>
    <t>Hyaenodon_leptorhynchus</t>
  </si>
  <si>
    <t>Villebramar (MP22)
Mas-de-Got (MP22)
Saint-Martin-de-Castelvi (MP23)
Raynal (proche MP23 Remy et al., 1987)
Cournon (MP28-29)
Rigal-Jouet (MP25)
?La Sauvetat (MP25)
Saint-André (MP26)
Pech-du-Fraysse (MP28)
Pech Desse (MP28)
La Miloque (MP29)
Dieupental (MP29)
Thézels (MP30)
Möhren 13 (MP22)
Gunzenheim (Chattian)</t>
  </si>
  <si>
    <t>Hyaenodon_minor</t>
  </si>
  <si>
    <t>17a-18</t>
  </si>
  <si>
    <t>Hyaenodon_requieni</t>
  </si>
  <si>
    <t>Bouziès (MP17a)
Fons 4 (MP17a)
Roc de Santa (MP17a)
Euzet (MP17a)
La Débruge (MP18)
Perrière (MP17a)
Frohnstetten (MP20)
Möhren 2
Weissenburg 9
Obersgogen (MP19)
Gosgen Kanal (MP18)</t>
  </si>
  <si>
    <t>17a-20</t>
  </si>
  <si>
    <t>Hyaenodon_rossignoli</t>
  </si>
  <si>
    <t>Memerlin
Celarie-Ocre (MP19)</t>
  </si>
  <si>
    <t>Hyainailourinae</t>
  </si>
  <si>
    <t>Kerberos_langebadreae</t>
  </si>
  <si>
    <t>Montespieu (MP16)</t>
  </si>
  <si>
    <t>Parapterodon_lostangensis</t>
  </si>
  <si>
    <t>NA</t>
  </si>
  <si>
    <t>Lostange (MP19)</t>
  </si>
  <si>
    <t>Estimated to be 122% larger than P. dasyuroides (based on Lange-Badré, 1979)</t>
  </si>
  <si>
    <t>Paroxyaena_galliae</t>
  </si>
  <si>
    <t xml:space="preserve">MNHN.F.Qu8735 </t>
  </si>
  <si>
    <t>Robiac (MP16)
Rosières 5 (MP17b)</t>
  </si>
  <si>
    <t>16-17b</t>
  </si>
  <si>
    <t>Paroxyaena_pavlovi</t>
  </si>
  <si>
    <t>Pterodon_dasyuroides</t>
  </si>
  <si>
    <t>Montmartre (MP19)
La Débruge (MP18)
Mas-Saintes-Puelles (MP19)
Villeneuve-la-Comptal (MP20)
Baby
Bembridger limestones (MP19)
Frohnstetten (MP20)
Obergosgen (MP19)
Gosgen Kanal (MP18)
Sindoud D (MP18)
Escamps (MP19)
Rosières 2 (MP19)</t>
  </si>
  <si>
    <t>18-20</t>
  </si>
  <si>
    <t>Limnocyoninae</t>
  </si>
  <si>
    <t>Thereutherium_thylacodes</t>
  </si>
  <si>
    <t>Itardies (MP23)
Le Garouillas (MP25)
Saint-Privat-des-Vieux (MP26)</t>
  </si>
  <si>
    <t>23-26</t>
  </si>
  <si>
    <t>Lange-Badré (1979)</t>
  </si>
  <si>
    <t>Proviverrinae</t>
  </si>
  <si>
    <t>Alienetherium_buxwilleri</t>
  </si>
  <si>
    <t>Lange-Badré (1981); Partially estimated (m2 estimated based on E. theriodis from Aigues-Vives 2)</t>
  </si>
  <si>
    <t>Bouxwiller (MP13)</t>
  </si>
  <si>
    <t>Allopterodon_bulbosus</t>
  </si>
  <si>
    <t>Perrière (MP17b)
Celarie-Ocre (MP19)</t>
  </si>
  <si>
    <t>17b</t>
  </si>
  <si>
    <t>Allopterodon_minor</t>
  </si>
  <si>
    <t>Robiac (MP16)
Le Bretou (MP16)
Lavergne (MP16)
La Bouffie (MP17a)
Les Pradigues (MP17a)
Les Clapiès (MP17a)
Salème (MP17a)
Malperie (MP17b)
Obergösgen (MP19)</t>
  </si>
  <si>
    <t>16-19</t>
  </si>
  <si>
    <t>Allopterodon_torvidus</t>
  </si>
  <si>
    <t>La Défense  (MP13)
Egerkingen (MP14)</t>
  </si>
  <si>
    <t>13-14</t>
  </si>
  <si>
    <t>Van Valen (1965); m1 estimated based on comparison with Allopterodon species</t>
  </si>
  <si>
    <t>Boritia_duffaudi</t>
  </si>
  <si>
    <t>MHNT.PAL.2010.19.1</t>
  </si>
  <si>
    <t>Saint-Papoul/La Borie (MP8+9)</t>
  </si>
  <si>
    <t>Solé et al (2014)</t>
  </si>
  <si>
    <t>Cartierodon_egerkingenis</t>
  </si>
  <si>
    <t>Egerkingen (MP13)</t>
  </si>
  <si>
    <t>Solé et al. (in prep)</t>
  </si>
  <si>
    <t>Cynohyaenodon_cailuxy</t>
  </si>
  <si>
    <t>Lavergne (MP16)
La Bouffie (MP17a)
Les Clapiès (MP17a)</t>
  </si>
  <si>
    <t>16-17a</t>
  </si>
  <si>
    <t>Cynohyaenodon_lautricensis</t>
  </si>
  <si>
    <t>Lange-Badré (1978, molars estimated based on C. cailuxy)</t>
  </si>
  <si>
    <t>Cynohyaenodon_rutimeyeri</t>
  </si>
  <si>
    <t>Egerkingen</t>
  </si>
  <si>
    <t>Van Valen (1965)</t>
  </si>
  <si>
    <t>Cynohyaenodon_trux</t>
  </si>
  <si>
    <t>Geiseltal uMK (MP12)
Geiseltal oMK (MP13)
Geiseltal oHM (MP13)
Geiseltal mOK (MP14)
Egerkingen (MP14)</t>
  </si>
  <si>
    <t>12-14</t>
  </si>
  <si>
    <t>Eoproviverra_eisenmanni</t>
  </si>
  <si>
    <t>RI 203, RI 204</t>
  </si>
  <si>
    <t>Rians (MP7)</t>
  </si>
  <si>
    <t>Godinot (1981)</t>
  </si>
  <si>
    <t>Eurotherium_matthesi</t>
  </si>
  <si>
    <t>Geiseltal uUK (MP11)</t>
  </si>
  <si>
    <t>Lange-Badré &amp; Haubold (1990)</t>
  </si>
  <si>
    <t>Eurotherium_theriodis</t>
  </si>
  <si>
    <t>La défense (MP13, cf.)
Egerkingen (MP14)</t>
  </si>
  <si>
    <t>Leonhardtina_godinoti</t>
  </si>
  <si>
    <t>Grauves (MP10)</t>
  </si>
  <si>
    <t>Geiseltal uMK (MP12)
Geiseltal oMK (MP13)</t>
  </si>
  <si>
    <t>12-13</t>
  </si>
  <si>
    <t>Matthodon_menui</t>
  </si>
  <si>
    <t>Cuis (MP10)
Chavot (MP10)
Grauves (MP10)
Monthelon (MP10)
Cuis (MP10)</t>
  </si>
  <si>
    <t>Matthodon_tritens</t>
  </si>
  <si>
    <t>Geiseltal UuUK (MP11)</t>
  </si>
  <si>
    <t>Minimovellentodon_russelli</t>
  </si>
  <si>
    <t>Saint-Agnan (MP10)
Condé-en-Brie (MP8+9)
Avenay (MP8+9)</t>
  </si>
  <si>
    <t>8+9-10</t>
  </si>
  <si>
    <t>Solé (2013)</t>
  </si>
  <si>
    <t>Oxyaenoides_bicuspidens</t>
  </si>
  <si>
    <t>Palassou (MP11)
Geiseltal uUK (MP11)</t>
  </si>
  <si>
    <t>Oxyaenoides_lindgreni</t>
  </si>
  <si>
    <t>Mancy (MP10)
Cuis (MP10)</t>
  </si>
  <si>
    <t>Oxyaenoides_schlosseri</t>
  </si>
  <si>
    <t>MNHN.F.ERH429</t>
  </si>
  <si>
    <t>Aigues-Vives 2 (MP13)
Saint-Martin-de-Londres (MP13)</t>
  </si>
  <si>
    <t>Solé et al. (2015)</t>
  </si>
  <si>
    <t>Paenoxyaenoides_liguritor</t>
  </si>
  <si>
    <t>Paracynohyaenodon_magnus</t>
  </si>
  <si>
    <t>Robiac (MP16)
Le Bretou (MP16)</t>
  </si>
  <si>
    <t>Paracynohyaenodon_schlosseri</t>
  </si>
  <si>
    <t>Robiac (MP16)
Le Bretou (MP16)
Lavergne (MP16)
La Bouffie (MP17a)
Les Pradigues (MP17a)
Les Clapiès (MP17a)</t>
  </si>
  <si>
    <t>Parvagula_palulae</t>
  </si>
  <si>
    <t>UM/PAT 4</t>
  </si>
  <si>
    <t>Palette (MP7)</t>
  </si>
  <si>
    <t>Preregidens_langebadrae</t>
  </si>
  <si>
    <t>MNHN.F.SPP32</t>
  </si>
  <si>
    <t>Solé et al (2015)</t>
  </si>
  <si>
    <t>Prodissopsalis_eocaenicus</t>
  </si>
  <si>
    <t>Geiseltal uMK (MP12)
Egerkingen (MP14)
Geiseltal oMK (MP13)</t>
  </si>
  <si>
    <t>Protoproviverra_palaeonictides</t>
  </si>
  <si>
    <t>Ageien (MP10)</t>
  </si>
  <si>
    <t>Proviverra_typica</t>
  </si>
  <si>
    <t>Geiseltal uMK (MP12)
Geiseltal oMK (MP13)
Bouxwiller (MP13)
Egerkingen (MP14)
Saint-Martin-de-Londres (MP13)</t>
  </si>
  <si>
    <t>Quercytherium_simplicidens</t>
  </si>
  <si>
    <t>Memerlin (MP18 proche selon Remy et al, 1987)
Fons 6 (MP17a, cf.)</t>
  </si>
  <si>
    <t>17a</t>
  </si>
  <si>
    <t>Quercytherium_tenebrosum</t>
  </si>
  <si>
    <t>Villeneuve d'Aveyron
Robiac (MP16)
Euzet (MP17a)</t>
  </si>
  <si>
    <t>Sinopinae</t>
  </si>
  <si>
    <t>Galecyon_gallus</t>
  </si>
  <si>
    <t>Galecyon_morloi</t>
  </si>
  <si>
    <t>Dormaal (MP7)</t>
  </si>
  <si>
    <t>Smith &amp; Smith (2001)</t>
  </si>
  <si>
    <t>Prototomus_girardoti</t>
  </si>
  <si>
    <t>Dormaal (MP7)
Le Quesnoy (MP7)
Soissons (MP7)
Pourcy (MP7)
Abbey Wood (MP8+9)</t>
  </si>
  <si>
    <t>Prototomus_minimus</t>
  </si>
  <si>
    <t>Dormaal (MP7)
Le Quesnoy (MP7)
Abbey wood (MP8+9)</t>
  </si>
  <si>
    <t>Amphicyonidae</t>
  </si>
  <si>
    <t>Escamps (MP19)
Lostange (MP19)</t>
  </si>
  <si>
    <t>Hemicyoninae</t>
  </si>
  <si>
    <t>Adelpharctos_ginsburgi</t>
  </si>
  <si>
    <t>Pech-du-Fraysse (MP28)</t>
  </si>
  <si>
    <t>Adelpharctos_mirus</t>
  </si>
  <si>
    <t>Rickenbach (MP29)</t>
  </si>
  <si>
    <t>Ailuridae</t>
  </si>
  <si>
    <t>Amphictis_ambigua</t>
  </si>
  <si>
    <t>de Bonis 1976</t>
  </si>
  <si>
    <t>Amphictis_borbonica</t>
  </si>
  <si>
    <t>Coderet (MP30)</t>
  </si>
  <si>
    <t>Amphictis_milloquensis</t>
  </si>
  <si>
    <t>La Milloque (MP29)</t>
  </si>
  <si>
    <t>Cirot &amp; Wolsan 1995</t>
  </si>
  <si>
    <t>Amphicynodon_brachyrostris</t>
  </si>
  <si>
    <t>Quercy old collection
Ravet (MP21)</t>
  </si>
  <si>
    <t>Cirot &amp; de Bonis (1992)</t>
  </si>
  <si>
    <t>Amphicynodon_cephalogalinus</t>
  </si>
  <si>
    <t>Amphicynodon_chardini</t>
  </si>
  <si>
    <t>Amphicynodon_crassirostris</t>
  </si>
  <si>
    <t>Amphicynodon_gracilis</t>
  </si>
  <si>
    <t>Aubrelong (MP21)</t>
  </si>
  <si>
    <t>Amphicynodon_leptorhynchus</t>
  </si>
  <si>
    <t>Pech Crabit 1 (MP23)
Itardies (MP23)
Roqueprune 2 (MP23)
Mounayne (MP23)
Roqueprune 2 (MP23)
Möhren 19 (MP21)
Montalban (MP21)</t>
  </si>
  <si>
    <t>Amphicynodon_rossignoli</t>
  </si>
  <si>
    <t>Amphicynodon_speciosus</t>
  </si>
  <si>
    <t>Amphicynodon_typicus</t>
  </si>
  <si>
    <t>Pech Grabit (MP23)
Roqueprune 2 (MP23)
Itardies (MP23)
Ravet (MP21, cf.)</t>
  </si>
  <si>
    <t>Amphicynodon_velaunus</t>
  </si>
  <si>
    <t>Ronzon (MP21)</t>
  </si>
  <si>
    <t>Amphicyon_prior</t>
  </si>
  <si>
    <t>Aeluroidea</t>
  </si>
  <si>
    <t>Anictis_simplicidens</t>
  </si>
  <si>
    <t>Brachycyon_gaudryi</t>
  </si>
  <si>
    <t>MNHN.F.Qu. 9265 (Holotype)</t>
  </si>
  <si>
    <t>Pech Desse (MP28)</t>
  </si>
  <si>
    <t>Brachycyon_gaudryi_archaicus</t>
  </si>
  <si>
    <t>Springhorn (1977, m1 estimated based on p4 and m1 of B. gaudryi palaeolycus)</t>
  </si>
  <si>
    <t>Brachycyon_gaudryi_gaudryi</t>
  </si>
  <si>
    <t>Brachycyon_gaudryi_palaeolycus</t>
  </si>
  <si>
    <t>Les Milles (MP26)</t>
  </si>
  <si>
    <t>Brachycyon_palaeolycos</t>
  </si>
  <si>
    <t>Brachycyon_palaeolycos_gaudryi</t>
  </si>
  <si>
    <t>Ginsburg (1966, fig. 12)</t>
  </si>
  <si>
    <t>28-29</t>
  </si>
  <si>
    <t>Cephalogale_cadurcensis</t>
  </si>
  <si>
    <t>29-30</t>
  </si>
  <si>
    <t>Cephalogale_minor</t>
  </si>
  <si>
    <t>Mas-de-Got (MP22)
Cavalé (MP22) 
Pech du Fraysse (MP28)
Pech Desse (MP28)</t>
  </si>
  <si>
    <t>22-28</t>
  </si>
  <si>
    <t>Crassidia_intermedia</t>
  </si>
  <si>
    <t>Peigné &amp; Heizmann, 2003</t>
  </si>
  <si>
    <t>Cynelos_crassidens</t>
  </si>
  <si>
    <t>Saint-Henry (MP26)
Pech Desse (MP28)</t>
  </si>
  <si>
    <t>26-28</t>
  </si>
  <si>
    <t>Cynelos_crassidens_bachensis</t>
  </si>
  <si>
    <t>Cynelos_crassidens_crassidens</t>
  </si>
  <si>
    <t>Cynelos_lemanensis</t>
  </si>
  <si>
    <t>Langy (including Billy, MP30)
Sarèle (MP28; Amphicyon lemanensis)</t>
  </si>
  <si>
    <t>28-30</t>
  </si>
  <si>
    <t>Cynelos_lemanensis_quercensis</t>
  </si>
  <si>
    <t>Springhorn (1977, holotype; m1 based on m1 and M1 of holotype of Cynelos crassidens vireti)</t>
  </si>
  <si>
    <t>Cynelos_piveteaui</t>
  </si>
  <si>
    <t>Quercy old collection (Causse de Génebrières)</t>
  </si>
  <si>
    <t>Cynelos_piveteaui_antecedens</t>
  </si>
  <si>
    <t>Cynelos_piveteaui_piveteaui</t>
  </si>
  <si>
    <t>Cynelos_rugosidens_vireti</t>
  </si>
  <si>
    <t>Saint-Henri (MP26)</t>
  </si>
  <si>
    <t>Cynodictis_cayluxensis</t>
  </si>
  <si>
    <t>Cynodictis_crassus</t>
  </si>
  <si>
    <t>MNHN.F.Qu. 8921 (Holotype)</t>
  </si>
  <si>
    <t>Cynodictis_exilis</t>
  </si>
  <si>
    <t>MNHN.F.Qu. 8930</t>
  </si>
  <si>
    <t>Cynodictis_intermedius</t>
  </si>
  <si>
    <t>MNHN.F.Qu. 8950 (Holotype)</t>
  </si>
  <si>
    <t>Cynodictis_lacustris</t>
  </si>
  <si>
    <t>Cynodictis_longirostris</t>
  </si>
  <si>
    <t>MNHN.F.Qu. 8933 (Holotype)</t>
  </si>
  <si>
    <t>Cynodictis_palmidens</t>
  </si>
  <si>
    <t>Aubrelong (MP21)
Ravet (MP21)</t>
  </si>
  <si>
    <t>Cyonarctos_dessei</t>
  </si>
  <si>
    <t>Nimravidae</t>
  </si>
  <si>
    <t>Dinailurictis_bonali</t>
  </si>
  <si>
    <t>Itardies (MP23, ?)
Roqueprune 2 (MP23)
Carrascosa del Campo (MP25)
Rigal-Jouet (MP25, ?)
Le Garouillas (MP25)
Villebramar (MP22)
Valbro (MP22)</t>
  </si>
  <si>
    <t>22-25</t>
  </si>
  <si>
    <t>Miacidae</t>
  </si>
  <si>
    <t>Dormaalocyon_latouri</t>
  </si>
  <si>
    <t>Solé et al. (2014)</t>
  </si>
  <si>
    <t>Eofelis_edwardsii</t>
  </si>
  <si>
    <t>Villebramar (MP22)</t>
  </si>
  <si>
    <t>Peigné (2000a)</t>
  </si>
  <si>
    <t>Eofelis_giganteus</t>
  </si>
  <si>
    <t>NMB QB 799 (Peigné, 2000, table 3)</t>
  </si>
  <si>
    <t>Eusmilus_bidentatus</t>
  </si>
  <si>
    <t>Eselberg (MP21)
Soumailles (MP21)
Mörhen 7 (MP21)
Möhren S1 (MP21)
Roqueprune 2 (MP23)</t>
  </si>
  <si>
    <t>Eusmilus_villebramarensis</t>
  </si>
  <si>
    <t>Möhren 13 (MP22)
Villebramar (MP22)
Grafenmühle 6B (MP22)</t>
  </si>
  <si>
    <t>Goupilictis_minor</t>
  </si>
  <si>
    <t>Gunzenheim (MP29)
Pech-du-Fraysse (MP28)</t>
  </si>
  <si>
    <t>Gracilocyon_rundlei</t>
  </si>
  <si>
    <t>Abbey Wood (MP8+9)</t>
  </si>
  <si>
    <t>Gracilocyon_solei</t>
  </si>
  <si>
    <t>Haplocyon crucians</t>
  </si>
  <si>
    <t>Paulhiac ; Saint-Gérand ; Weisenau</t>
  </si>
  <si>
    <t>Haplocyon_dombrowskii</t>
  </si>
  <si>
    <t>Haplocyon_elegans_priscus</t>
  </si>
  <si>
    <t>Haplocyon_robustus</t>
  </si>
  <si>
    <t>Haplocyonopsis_crassidens</t>
  </si>
  <si>
    <t>Thézels (MP30)</t>
  </si>
  <si>
    <t>Haplogale_media</t>
  </si>
  <si>
    <t>Harpagocyon_inusitatus</t>
  </si>
  <si>
    <t>Harpagophagus_sanguinensis</t>
  </si>
  <si>
    <t>Messelogale_kessleri</t>
  </si>
  <si>
    <t>Messel (MP11)</t>
  </si>
  <si>
    <t>Miacis?_macintyri</t>
  </si>
  <si>
    <t>Geiseltal (MP11-13, quarry uncertain)</t>
  </si>
  <si>
    <t>Mustelictis_olivieri</t>
  </si>
  <si>
    <t>Mas de Got (MP22)
Roqueprune 2 (MP23)
Pech Crabit (MP23)
Valbro (MP22)</t>
  </si>
  <si>
    <t>22-23</t>
  </si>
  <si>
    <t>Mustelictis_piveteaui</t>
  </si>
  <si>
    <t>Nimravus_intermedius</t>
  </si>
  <si>
    <t>Quercy old collection
Villebramar (MP22)
Mas de Got (MP22)
La Plante 2 (MP22)
Roqueprune 2 (MP23)
Mounayne (MP23)
Pech-Crabit 1 (MP23)
Itardies (MP23)
Rigal-Jouet (MP25)
Itardies (MP23)
Le Garouillas (MP25)</t>
  </si>
  <si>
    <t>Ginsburg 1979</t>
  </si>
  <si>
    <t>Pachycynodon crassirostris</t>
  </si>
  <si>
    <t>Quercy old collection?</t>
  </si>
  <si>
    <t>Pachycynodon_boriei</t>
  </si>
  <si>
    <t>Pachycynodon_tenuis</t>
  </si>
  <si>
    <t>Palaeogale_sectoria</t>
  </si>
  <si>
    <t>Palaeoprionodon_lamandini</t>
  </si>
  <si>
    <t>Palaeoprionodon_mutabilis</t>
  </si>
  <si>
    <t>La Milloque (MP29, aff.)</t>
  </si>
  <si>
    <t>Paramiacis_exilis</t>
  </si>
  <si>
    <t>Robiac (MP16)
Lavergne (MP16)
Le Bretou (MP16)
Aubrelong 2 (MP17a)
La Bouffie (MP17a)
Rosières 5 (MP17b)
Perrière (MP17b)
Monteils (MP18)</t>
  </si>
  <si>
    <t>16-18</t>
  </si>
  <si>
    <t>Matthis (1987)</t>
  </si>
  <si>
    <t>Paramiacis_teilhardi</t>
  </si>
  <si>
    <t>Robiac MP16)
Lavergne (MP16)
La Bouffie (MP17a)</t>
  </si>
  <si>
    <t>Paroodectes_feisti</t>
  </si>
  <si>
    <t>Holotype?</t>
  </si>
  <si>
    <t>Springhorn (1980)</t>
  </si>
  <si>
    <t>Phoberogale_bonali</t>
  </si>
  <si>
    <t>Plesictis_dieupentalis</t>
  </si>
  <si>
    <t>Crouzel et al 1977</t>
  </si>
  <si>
    <t>Dieupental (MP30)</t>
  </si>
  <si>
    <t>Plesictis_genettoides</t>
  </si>
  <si>
    <t>Plesictis_milloquensis</t>
  </si>
  <si>
    <t>La Milloque (MP29)
Dieupental (MP30)</t>
  </si>
  <si>
    <t>Plesictis_stenogalinus</t>
  </si>
  <si>
    <t>Teilhard de Chardin (1915)</t>
  </si>
  <si>
    <t>Proailurus_lemanensis</t>
  </si>
  <si>
    <t>Condoret-Brasant (MP30)</t>
  </si>
  <si>
    <t>Pseudamphicyon_lupinus</t>
  </si>
  <si>
    <t>MNHN.F.Qu. 9252 (Neotype)</t>
  </si>
  <si>
    <t>Springhorn, 1977</t>
  </si>
  <si>
    <t>Pseudamphicyon_lupinus_lupinus</t>
  </si>
  <si>
    <t>No data</t>
  </si>
  <si>
    <t>Pseudamphicyon_lupinus_sinecinguli</t>
  </si>
  <si>
    <t>Pseudocyonopsis_ambiguus</t>
  </si>
  <si>
    <t>Saint-Menoux (MP26)
Saint-André (MP26)
Pech Desse (MP28)
Pech du Fraysse (MP28)</t>
  </si>
  <si>
    <t>Pseudocyonopsis_ambiguus_aductor</t>
  </si>
  <si>
    <t>Springhorn (1977, m1 estimated based on p3 and m1 of P. ambiguus ambiguus)</t>
  </si>
  <si>
    <t>Pseudocyonopsis_ambiguus_ambiguus</t>
  </si>
  <si>
    <t>Pseudocyonopsis_ambiguus_gervaisi</t>
  </si>
  <si>
    <t>Pseudocyonopsis_antiquus</t>
  </si>
  <si>
    <t>Pseudocyonopsis_landesquei</t>
  </si>
  <si>
    <t>Pseudocyonopsis_landesquei_teilhardi</t>
  </si>
  <si>
    <t>Springhorn (1977)</t>
  </si>
  <si>
    <t>Pseudocyonopsis_quercensis</t>
  </si>
  <si>
    <t>Quercygale_angustidens</t>
  </si>
  <si>
    <t>Quercy old collection
Le Bretou (MP16)
Lavergne (MP16)
La Bouffie (MP17a)
Les Pradigues (MP17a)
Euzet (MP17a)
Les Clapies (MP17a)
Perrière (MP17b)
Gousnat (MP18)
Mormont (MP19)</t>
  </si>
  <si>
    <t>de Beaumont (1965)</t>
  </si>
  <si>
    <t>Quercygale_hastingsae</t>
  </si>
  <si>
    <t>B.M. 30203.</t>
  </si>
  <si>
    <t>Hordle mammal bed
Hordwell (MP17a)</t>
  </si>
  <si>
    <t>Quercygale_helvetica</t>
  </si>
  <si>
    <t>La Défense (MP13)
Egerkingen (MP14)
Laprade (MP14)</t>
  </si>
  <si>
    <t>Quercygale_smithi</t>
  </si>
  <si>
    <t>Mutigny (MP8+9)
Mancy (MP10)</t>
  </si>
  <si>
    <t>Solé (2014)</t>
  </si>
  <si>
    <t>Quercylurus_major</t>
  </si>
  <si>
    <t>ROQ 20</t>
  </si>
  <si>
    <t>Villebramar (MP22)
Roqueprune 2 (MP23)
Le Garouillas (MP25)
Carrascosa del Campo (MP25)</t>
  </si>
  <si>
    <t>Sarcocyon_ferox</t>
  </si>
  <si>
    <t>Simamphicyon_helveticus</t>
  </si>
  <si>
    <t>Le Bretou (MP16)
Robiac (MP16)
Mormont-Eclépens (MP19)</t>
  </si>
  <si>
    <t>Stenogale_bransatensis</t>
  </si>
  <si>
    <t>Codoret-Bransat (MP30)</t>
  </si>
  <si>
    <t>Stenogale_crassa</t>
  </si>
  <si>
    <t>Rigal-Jouet (MP25)</t>
  </si>
  <si>
    <t>Stenogale_gracilis</t>
  </si>
  <si>
    <t>Quercy old collection
Itardies (MP23)</t>
  </si>
  <si>
    <t>Stenogale_intermedia</t>
  </si>
  <si>
    <t>Stenoplesictis_cayluxi</t>
  </si>
  <si>
    <t>Pech-du-Fraysse (MP28)
Mas de Pauffie (MP26)
Pech Desse (MP28)
Le Garouillas (MP25)
Rigal-Jouet (MP25)
Pech Crabit (MP23)
Itardies (MP23)</t>
  </si>
  <si>
    <t>23-28</t>
  </si>
  <si>
    <t>Stenoplesictis_crocheti</t>
  </si>
  <si>
    <t>Pech Desse (MP28)
Pech du Fraysse (MP28)</t>
  </si>
  <si>
    <t>Stenoplesictis_minor</t>
  </si>
  <si>
    <t>Old Quercy
Mounayne (MP23)
Pech-Crabit 1 (MP23)
Itardies (MP23)
Belgarric 1 (MP25)</t>
  </si>
  <si>
    <t>Symplectocyon_praecursor</t>
  </si>
  <si>
    <t>Uintacyon_cf_rudis</t>
  </si>
  <si>
    <t>Uintacyon_hookeri</t>
  </si>
  <si>
    <t>Avenay (MP8+9)
Cuis (MP10)</t>
  </si>
  <si>
    <t>Vassacyon_prieuri</t>
  </si>
  <si>
    <t>Rivecourt (MP6)</t>
  </si>
  <si>
    <t>Solé et al. (2016)</t>
  </si>
  <si>
    <t>Vassacyon_taxidiotis</t>
  </si>
  <si>
    <t>Le Quesnoy (MP7)</t>
  </si>
  <si>
    <t>Solé et al. (2013)</t>
  </si>
  <si>
    <t>Viretictis_gaillardi</t>
  </si>
  <si>
    <t>Ysengrinia tolosana</t>
  </si>
  <si>
    <t>Le Cammas (MP30)
Küttigen (MP30)
Dieupentale (MP29)</t>
  </si>
  <si>
    <t>Quercy old collection
Pech Desse (MP28)</t>
  </si>
  <si>
    <t>Mas-de-Got (MP22)
Mounayne (MP23)
Cavalé (MP22) 
Pech du Fraysse (MP28)
Pech Desse (MP28)</t>
  </si>
  <si>
    <t>Hunt (1998)</t>
  </si>
  <si>
    <t>Peigné PhD thesis</t>
  </si>
  <si>
    <t>BiochroM'97; MP22 dans Vianey-Liaud &amp; Schmidt 2009; http://collections.peabody.yale.edu/search/Record/YPM-VPPU-011755</t>
  </si>
  <si>
    <t>Teilhard (1915)</t>
  </si>
  <si>
    <t>BiochroM'97, Peigné (2003); Peigné pers. com.</t>
  </si>
  <si>
    <t>Hooker (2010); Estimations for M1 based on comparisons with molars of Gracilocyon winkleri</t>
  </si>
  <si>
    <t>Smith &amp; Smith (2010), Solé et al. (2013); Estimations for M1 based on comparisons with molars of Gracilocyon winkleri</t>
  </si>
  <si>
    <t>Springhorn (2000); Estimations for M1 based on length of its DP4</t>
  </si>
  <si>
    <t>Hooker (2010); Estimations for M1 based on M1 of Uintacyon rudis; the two taxa have similar sizes</t>
  </si>
  <si>
    <t>Peigné &amp; Heizmann, 2003; Peigné PhD thesis</t>
  </si>
  <si>
    <t>Mean of all localities</t>
  </si>
  <si>
    <t>Mean from Dormaal</t>
  </si>
  <si>
    <t>Solé et al., 2015, table 2</t>
  </si>
  <si>
    <t>Lange-Badré, 1979, table 6; Lavrov (2007)</t>
  </si>
  <si>
    <t>Lavrov (2007); Based on mean M1: P. pavlovi is 5% larger than P. galliae</t>
  </si>
  <si>
    <t>Van Valen (1965); Lange-Badré &amp; Haubold (1990)</t>
  </si>
  <si>
    <t>Mean of Egerkingen locality</t>
  </si>
  <si>
    <t>Lange-Badré &amp; Haubold (1990) + m1 estimated</t>
  </si>
  <si>
    <t>Mean of locality Saint-Agnan</t>
  </si>
  <si>
    <t>PLV 151</t>
  </si>
  <si>
    <t>Crochet, 1991</t>
  </si>
  <si>
    <t>Mean Geiseltal locality</t>
  </si>
  <si>
    <t>Lange-Badré &amp; Haubold (1990); Estimated based on Proviverra typica</t>
  </si>
  <si>
    <t>RI 275</t>
  </si>
  <si>
    <t>Godinot (1981); Solé et al. (2013)</t>
  </si>
  <si>
    <t>Mean from Dormaal (m1 &amp; m3) and mean from Le Quesnoy (m2)</t>
  </si>
  <si>
    <t>Smith &amp; Smith (2001); Solé et al. (2013); Missiaen et al. (2013)</t>
  </si>
  <si>
    <t>Amphicyon_curtus</t>
  </si>
  <si>
    <t>Cynodictis_compressidens</t>
  </si>
  <si>
    <t>Holotype</t>
  </si>
  <si>
    <t>de Bonis (2011)</t>
  </si>
  <si>
    <t>de Bonis, 1971; BiochroM'97</t>
  </si>
  <si>
    <t>Estimated from Morlo 1996; BiochroM'97</t>
  </si>
  <si>
    <t>FSM LM 1969 MC</t>
  </si>
  <si>
    <t>Figured specimen</t>
  </si>
  <si>
    <t>Mean of extrema</t>
  </si>
  <si>
    <t>Mean of new localities</t>
  </si>
  <si>
    <t>Peigné &amp; de Bonis (1999); Peigné PhD thesis</t>
  </si>
  <si>
    <t>de Bonis &amp; Cirot (1995); Hunt (1998)</t>
  </si>
  <si>
    <t>de Bonis et al 1999; BiochroM'97</t>
  </si>
  <si>
    <t>Ginsburg (1966)</t>
  </si>
  <si>
    <t>Muséum des Confluences LA.85</t>
  </si>
  <si>
    <t>Referred mandible</t>
  </si>
  <si>
    <t>Kuss (1965)</t>
  </si>
  <si>
    <t>MNHN. Unnumbered (Holotype)</t>
  </si>
  <si>
    <t>This work</t>
  </si>
  <si>
    <t>de Bonis 1978</t>
  </si>
  <si>
    <t>Remy et al (1987); de Bonis (2013)</t>
  </si>
  <si>
    <t>Springhorn (1977); de Bonis, 2015</t>
  </si>
  <si>
    <t>Springhorn (1977, m1 based on m1 and M1 of holotype of Cynelos crassidens vireti)</t>
  </si>
  <si>
    <t>Hunt (1998); Peigné PhD thesis</t>
  </si>
  <si>
    <t>Springhorn (1977; m1 based on m1 and P4 of holotype of Cynelos crassidens vireti)</t>
  </si>
  <si>
    <t>Peigné et al 2014</t>
  </si>
  <si>
    <t>Holotype of the species</t>
  </si>
  <si>
    <t>Mean of two specimens</t>
  </si>
  <si>
    <t>Ginsburg (1966); Springhorn (1977)</t>
  </si>
  <si>
    <t>Ginsburg (1966); m1 length estimated based on m1 and M1 of C. piveteaui</t>
  </si>
  <si>
    <t>Springhorn (1977; m1 based on m1 and M1 of holotype of Cynelos crassidens vireti)</t>
  </si>
  <si>
    <t>Nomen nudum</t>
  </si>
  <si>
    <t>YPM-VPPU-011755</t>
  </si>
  <si>
    <t>MME No. 3849</t>
  </si>
  <si>
    <t>Van Valen (1965); Estimations for M1 based on comparisons with molars of Quercygale helvetica; m1 estimated based on comparison with m1 and M1 of Quercygale angustidens</t>
  </si>
  <si>
    <t>MNHN.F.Ma4839</t>
  </si>
  <si>
    <t>Lectotype</t>
  </si>
  <si>
    <t>de Beaumont (1966); Springhorn (1977)</t>
  </si>
  <si>
    <t>MNHN.F.Cui14837</t>
  </si>
  <si>
    <t>Riv. PPV 0704</t>
  </si>
  <si>
    <t>Peigné PhD thesis; Peigné &amp; Brunet (2001)</t>
  </si>
  <si>
    <t>Ginsburg 1979, Peigné PhD thesis; Peigné (2003)</t>
  </si>
  <si>
    <t>Log10(Body mass)</t>
  </si>
  <si>
    <t>Clade_2</t>
  </si>
  <si>
    <t>Clade_3</t>
  </si>
  <si>
    <t>Clade_1</t>
  </si>
  <si>
    <t>Carnivora</t>
  </si>
  <si>
    <t>Carnivoramorpha</t>
  </si>
  <si>
    <t>Feliformia</t>
  </si>
  <si>
    <t>Caniformia</t>
  </si>
  <si>
    <t>Viverravidae</t>
  </si>
  <si>
    <t>Length M1+M2</t>
  </si>
  <si>
    <t>Log10(BM)</t>
  </si>
  <si>
    <t>7-8+9</t>
  </si>
  <si>
    <t>Le Quesnoy; Dormaal; Abbey Road</t>
  </si>
  <si>
    <t>Le Quesnoy; Dormaal</t>
  </si>
  <si>
    <t>Castigaleu; Mas de Piquet</t>
  </si>
  <si>
    <t>Agéien; Cuis</t>
  </si>
  <si>
    <t>Cernay; Berru; Erquelinnes</t>
  </si>
  <si>
    <t>6, 7</t>
  </si>
  <si>
    <t>Solé et al. (2017); Missiaen et al. (2013)</t>
  </si>
  <si>
    <t>Mean Berru + Cernay localities</t>
  </si>
  <si>
    <t>LN (dimensions M2)</t>
  </si>
  <si>
    <t>LN(Body mass in kg)</t>
  </si>
  <si>
    <t>Log10(Mean Length)</t>
  </si>
  <si>
    <t>Oxyaeninae</t>
  </si>
  <si>
    <t>Ambloctinae</t>
  </si>
  <si>
    <t>Dimensions M2 (mm²)</t>
  </si>
  <si>
    <t>Log10(BM in kg)</t>
  </si>
  <si>
    <t>Log10 (Mean Length)</t>
  </si>
  <si>
    <t>Mean Length</t>
  </si>
  <si>
    <t>Log10(Bodymass in kg)</t>
  </si>
  <si>
    <t xml:space="preserve">Cynohyaenodon_blainvillei </t>
  </si>
  <si>
    <t>Solé et al. (2020)</t>
  </si>
  <si>
    <t>12,14</t>
  </si>
  <si>
    <t>Cynohyaenodon_sp._nov.</t>
  </si>
  <si>
    <t>13,14</t>
  </si>
  <si>
    <t>Leonhardtina_gracilis</t>
  </si>
  <si>
    <t>Lesmesodon_behnkeae</t>
  </si>
  <si>
    <t>Lesmesodon_edingeri</t>
  </si>
  <si>
    <t>Lesmesodon_sp._nov.</t>
  </si>
  <si>
    <t>Matthodon_peignei</t>
  </si>
  <si>
    <t>Oxyaenoides_aumelasiensis</t>
  </si>
  <si>
    <t>Praecodens_acutus</t>
  </si>
  <si>
    <t>12,13</t>
  </si>
  <si>
    <t>17a,18</t>
  </si>
  <si>
    <t>Palaeogale_felina</t>
  </si>
  <si>
    <t>Musteloidea</t>
  </si>
  <si>
    <t>Pech du Fraysse (MP28)</t>
  </si>
  <si>
    <t>Pech du Fraysse (MP28); Pech Desse (MP28)</t>
  </si>
  <si>
    <t>doi:10.3989/egeol.40553.181</t>
  </si>
  <si>
    <t>Phoberogale_minor</t>
  </si>
  <si>
    <t>RBINS M 2328</t>
  </si>
  <si>
    <t>Solé (2021)</t>
  </si>
  <si>
    <t>Amphicynodontinae</t>
  </si>
  <si>
    <t>Amphictis_cf_nana</t>
  </si>
  <si>
    <r>
      <t xml:space="preserve">Ginsburg (1966, fig. 13) </t>
    </r>
    <r>
      <rPr>
        <b/>
        <sz val="12"/>
        <color rgb="FF00B050"/>
        <rFont val="Arial"/>
        <family val="2"/>
      </rPr>
      <t>(Ginsburg, L. 1966. Les amphicyons des Phosphorites du Quercy. Annales de Paléontolgie (Vertébres) 52: 21–64.)</t>
    </r>
  </si>
  <si>
    <t>Nomen nudum ?</t>
  </si>
  <si>
    <t>Cephalogale_brevirostris</t>
  </si>
  <si>
    <t>Cephalogale_geoffroyi</t>
  </si>
  <si>
    <t>Cephalogale_gergoviensis</t>
  </si>
  <si>
    <t>Pachycynodon_vulpinus</t>
  </si>
  <si>
    <t>Plesiogale_waterhousii</t>
  </si>
  <si>
    <t>Pinnipedia</t>
  </si>
  <si>
    <t>Potamotherium_valletoni</t>
  </si>
  <si>
    <t>21-28</t>
  </si>
  <si>
    <t>Plesictis_branssatensis</t>
  </si>
  <si>
    <t>Bavarictis_gaimersheimensi</t>
  </si>
  <si>
    <t>27-28</t>
  </si>
  <si>
    <t>Bathygale_julieni</t>
  </si>
  <si>
    <t>Haplocyon_elegans</t>
  </si>
  <si>
    <t>Bonis et al. 2019 https://doi.org/10.5252/geodiversitas2019v41a15</t>
  </si>
  <si>
    <t>Pachycynodon_cf_dubius</t>
  </si>
  <si>
    <t>Mean of specimens from Valbro</t>
  </si>
  <si>
    <t>Mean from several specimens</t>
  </si>
  <si>
    <t>18-21</t>
  </si>
  <si>
    <t>Quercy old collectionValbro (MP22)</t>
  </si>
  <si>
    <t>?</t>
  </si>
  <si>
    <t>de Bonis (1971); m1 length estimated based on B. palaeolycos reyi</t>
  </si>
  <si>
    <t>Paulhiac</t>
  </si>
  <si>
    <t>Filhol 1872; Teilhard 1915; Schlosser 1888; BiochroM'97</t>
  </si>
  <si>
    <t>St-Gérand-le-Puy</t>
  </si>
  <si>
    <t>Springhorn (1977) https://doi.org/10.1016/S0034-6667(97)00071-7</t>
  </si>
  <si>
    <t>Rochette (Switzerland)</t>
  </si>
  <si>
    <t>de Bonis (1966), Springhorn (1977)  https://doi.org/10.2113/gssgfbull.S7-VIII.1.114</t>
  </si>
  <si>
    <t>MNHN.F.Qu unnumbered (holotype)</t>
  </si>
  <si>
    <r>
      <t>Lange-Badré &amp; Böhme, 2005;</t>
    </r>
    <r>
      <rPr>
        <b/>
        <sz val="12"/>
        <color rgb="FF00B050"/>
        <rFont val="Arial"/>
        <family val="2"/>
      </rPr>
      <t xml:space="preserve"> </t>
    </r>
    <r>
      <rPr>
        <sz val="12"/>
        <rFont val="Arial"/>
        <family val="2"/>
      </rPr>
      <t>NOTE SUR UN NOUVEAU GENRE DE MAMMIFERE FOSSILE (APTERODON GAUDRYI) DES PHOSPHORITES DU QUERCY. FISCHER P. BULL. SOC. GEOL. FR; FRA; 1879, VOL. 8, P. 288 A 290</t>
    </r>
  </si>
  <si>
    <t>Kotsakis (1980)</t>
  </si>
  <si>
    <t>Rochette</t>
  </si>
  <si>
    <t>Veringendorf</t>
  </si>
  <si>
    <t>Quercy old collection, Caylus</t>
  </si>
  <si>
    <t>Quercy old collection, Bach</t>
  </si>
  <si>
    <t>Quercy old collection, Itardies</t>
  </si>
  <si>
    <t>Quercy old collection, Mouillac</t>
  </si>
  <si>
    <t>Pachycynodon_cf_filholi</t>
  </si>
  <si>
    <t>Amphicyanis_felinoides</t>
  </si>
  <si>
    <t>de Bonis et al. 2019</t>
  </si>
  <si>
    <t>Mustelictis_cf_major</t>
  </si>
  <si>
    <t xml:space="preserve">Quercy old collection, Villebramar? </t>
  </si>
  <si>
    <t>Cynodictis_ferox</t>
  </si>
  <si>
    <t>MNHN.F.Qu. unnumbered</t>
  </si>
  <si>
    <t>Cynodictis_peignei</t>
  </si>
  <si>
    <t>MNHN.F.Qu. 9010 (Holotype)</t>
  </si>
  <si>
    <t>Le Verger et al. 2020</t>
  </si>
  <si>
    <t>Storchictis_miacinus</t>
  </si>
  <si>
    <t>de Bonis 2019</t>
  </si>
  <si>
    <t>Cournon</t>
  </si>
  <si>
    <t>de Bonis (2013)</t>
  </si>
  <si>
    <t>Beaumont (1965); Peigné PhD thesis; de Bonis (2013)</t>
  </si>
  <si>
    <t>Carrière de Billy, Bassin de l'Allier</t>
  </si>
  <si>
    <t>Romagnat</t>
  </si>
  <si>
    <r>
      <t xml:space="preserve">Wang et al. 2009; Peigné PhD thesis ; </t>
    </r>
    <r>
      <rPr>
        <sz val="12"/>
        <rFont val="Arial"/>
        <family val="2"/>
      </rPr>
      <t>HELBING H. 1928. Carnivoren des oberen Stampien. Abhandlungen der Schweizerischen Palaeontologischen Gesellschaft 47: 1-82.</t>
    </r>
    <r>
      <rPr>
        <sz val="12"/>
        <color theme="1"/>
        <rFont val="Arial"/>
        <family val="2"/>
      </rPr>
      <t xml:space="preserve"> de Bonis (2013)</t>
    </r>
  </si>
  <si>
    <t>Gaimersheim 1-2</t>
  </si>
  <si>
    <t>Mödden (1991)</t>
  </si>
  <si>
    <t>Bouxwiller</t>
  </si>
  <si>
    <t>Leonhardtina_meridianum</t>
  </si>
  <si>
    <t>10-11</t>
  </si>
  <si>
    <t>Aumelas</t>
  </si>
  <si>
    <t>Messel</t>
  </si>
  <si>
    <t>Coderet</t>
  </si>
  <si>
    <t>Viret (1928) Les faunes de mammifères de l'Oligocène supérieur de la Limagne bourbonnaise</t>
  </si>
  <si>
    <t>Crouzel et al 1977; Peigné PhD thesis (Crouzel, F., L. Ginsburg, and D. Vidalenc. 1977. Les carnivores fissipedes
du Stampien terminal de Dieupentale (Tarn-et-Garonne). Bulletin
de la Societe d'Histoire naturelle de Toulouse 115:207-229)</t>
  </si>
  <si>
    <t>Beaumont &amp; Weidmann 1981; Peigné PhD thesis, (Revision de la faune des mammiferes oligocenes d'auvergne et du velay - R. LAVOCAT, Paris : SCIENCES ET AVENIR, 1951, p153.)</t>
  </si>
  <si>
    <t>Pech Desse, Cournon</t>
  </si>
  <si>
    <t>La Plante 2 (MP22, cf.) Valbro (MP22, cf.) Máriahalom (MP28-30)</t>
  </si>
  <si>
    <t>Saint Gérand, Enspel, Máriahalom (MP28-30)</t>
  </si>
  <si>
    <t>Rabi et al. 2018 (A new carnivoran fauna from the late Oligocene of Hungary)</t>
  </si>
  <si>
    <t>Itardies (MP23) Mas de Got (MP22) La Plante 2 (MP22) Valbro (MP22) Cournon (MP28)</t>
  </si>
  <si>
    <t>Teilhard de Chardin (1915), Morlo (1996), Peigné et al. 2014</t>
  </si>
  <si>
    <t>BiochroM'97;  Peigné PhD thesis; Wang &amp; Zhang 2015; de Bonis, 1981</t>
  </si>
  <si>
    <t>FAD_MP</t>
  </si>
  <si>
    <t>LAD_MP</t>
  </si>
  <si>
    <t>26-29</t>
  </si>
  <si>
    <t>Sainte-Neboule (MP18),La Débruge (MP18), Liauzu (MP18)</t>
  </si>
  <si>
    <t>de Bonis 1978, Le Verger et al. 2025</t>
  </si>
  <si>
    <t>Unknown</t>
  </si>
  <si>
    <t>Solé et al. (2020); Lange-Badré (1981)</t>
  </si>
  <si>
    <t>Viret (1928), Wolsan (1993)</t>
  </si>
  <si>
    <t>Quercy old collection - Java Collection</t>
  </si>
  <si>
    <t>Lange-Badré 1970; m1 estimated based on M. olivieri</t>
  </si>
  <si>
    <t>Godinot et al. (1987); Solé et al 2015 (CT scan)</t>
  </si>
  <si>
    <t xml:space="preserve"> </t>
  </si>
  <si>
    <t>Hyaenodictis_progressus</t>
  </si>
  <si>
    <t>Hyaenodictis_raslanloubatieri</t>
  </si>
  <si>
    <t>Hyaenodictis_rougierae</t>
  </si>
  <si>
    <t>filhol 1872; Teilhard 1915; Schlosser 1888; BiochroM'97</t>
  </si>
  <si>
    <t>Hyaenodictis_filholi</t>
  </si>
  <si>
    <t>Hyaenodictis_blayaci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</si>
</sst>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2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sz val="12"/>
      <color theme="1"/>
      <name val="Aptos Narrow"/>
      <family val="2"/>
      <scheme val="minor"/>
    </font>
    <font>
      <sz val="12"/>
      <color rgb="FF000000"/>
      <name val="Arial"/>
      <family val="2"/>
    </font>
    <font>
      <b/>
      <sz val="12"/>
      <color rgb="FF00B050"/>
      <name val="Arial"/>
      <family val="2"/>
    </font>
    <font>
      <sz val="12"/>
      <name val="Arial"/>
      <family val="2"/>
    </font>
    <font>
      <sz val="12"/>
      <name val="Aptos Narrow"/>
      <family val="2"/>
      <scheme val="minor"/>
    </font>
    <font>
      <sz val="8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00B0F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1" fillId="0" borderId="0" xfId="0" applyFont="1"/>
    <xf numFmtId="0" fontId="2" fillId="2" borderId="0" xfId="0" applyFont="1" applyFill="1"/>
    <xf numFmtId="0" fontId="7" fillId="2" borderId="0" xfId="0" applyFont="1" applyFill="1"/>
    <xf numFmtId="0" fontId="0" fillId="2" borderId="0" xfId="0" applyFill="1"/>
    <xf numFmtId="0" fontId="3" fillId="0" borderId="0" xfId="0" applyFont="1" applyAlignment="1">
      <alignment horizontal="right"/>
    </xf>
    <xf numFmtId="0" fontId="2" fillId="2" borderId="0" xfId="0" applyFont="1" applyFill="1" applyAlignment="1">
      <alignment horizontal="right"/>
    </xf>
    <xf numFmtId="0" fontId="2" fillId="0" borderId="0" xfId="0" applyFont="1" applyAlignment="1">
      <alignment horizontal="right"/>
    </xf>
    <xf numFmtId="0" fontId="0" fillId="0" borderId="0" xfId="0" applyAlignment="1">
      <alignment horizontal="right"/>
    </xf>
    <xf numFmtId="0" fontId="7" fillId="3" borderId="0" xfId="0" applyFont="1" applyFill="1"/>
    <xf numFmtId="0" fontId="8" fillId="3" borderId="0" xfId="0" applyFont="1" applyFill="1"/>
    <xf numFmtId="0" fontId="8" fillId="3" borderId="0" xfId="0" applyFont="1" applyFill="1" applyAlignment="1">
      <alignment horizontal="right"/>
    </xf>
    <xf numFmtId="0" fontId="7" fillId="3" borderId="0" xfId="0" applyFont="1" applyFill="1" applyAlignment="1">
      <alignment horizontal="right"/>
    </xf>
    <xf numFmtId="0" fontId="2" fillId="3" borderId="0" xfId="0" applyFont="1" applyFill="1"/>
    <xf numFmtId="0" fontId="2" fillId="3" borderId="0" xfId="0" applyFont="1" applyFill="1" applyAlignment="1">
      <alignment horizontal="right"/>
    </xf>
    <xf numFmtId="0" fontId="0" fillId="3" borderId="0" xfId="0" applyFill="1"/>
    <xf numFmtId="0" fontId="2" fillId="0" borderId="0" xfId="0" applyFont="1" applyAlignment="1">
      <alignment wrapText="1"/>
    </xf>
    <xf numFmtId="0" fontId="7" fillId="0" borderId="0" xfId="0" applyFont="1"/>
    <xf numFmtId="0" fontId="7" fillId="0" borderId="0" xfId="0" applyFont="1" applyAlignment="1">
      <alignment horizontal="right"/>
    </xf>
    <xf numFmtId="0" fontId="8" fillId="0" borderId="0" xfId="0" applyFont="1"/>
    <xf numFmtId="16" fontId="2" fillId="0" borderId="0" xfId="0" applyNumberFormat="1" applyFont="1"/>
    <xf numFmtId="0" fontId="5" fillId="0" borderId="0" xfId="0" applyFont="1"/>
    <xf numFmtId="0" fontId="5" fillId="0" borderId="0" xfId="0" applyFont="1" applyAlignment="1">
      <alignment horizontal="right"/>
    </xf>
    <xf numFmtId="0" fontId="7" fillId="2" borderId="0" xfId="0" applyFont="1" applyFill="1" applyAlignment="1">
      <alignment horizontal="right"/>
    </xf>
    <xf numFmtId="0" fontId="8" fillId="2" borderId="0" xfId="0" applyFont="1" applyFill="1"/>
    <xf numFmtId="0" fontId="2" fillId="0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microsoft.com/office/2017/10/relationships/person" Target="persons/perso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Kévin Le Verger" id="{E7E59604-B83F-41BA-A4CF-B61F56AFF774}" userId="9f012a14f38d4932" providerId="Windows Live"/>
</personList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I36" dT="2025-02-09T12:06:51.14" personId="{E7E59604-B83F-41BA-A4CF-B61F56AFF774}" id="{9AB5DF84-4B61-4309-9BB5-4809BEF38799}">
    <text>Flo donne la BM dans son papier mais pas les mesures qui ont conduit à son calcule.</text>
  </threadedComment>
  <threadedComment ref="I59" dT="2025-02-09T11:44:43.82" personId="{E7E59604-B83F-41BA-A4CF-B61F56AFF774}" id="{9E090326-5724-B347-920D-F055156A653A}">
    <text>Flo donne la BM dans son papier mais pas les mesures qui ont conduit à son calcule.</text>
  </threadedComment>
</ThreadedComments>
</file>

<file path=xl/threadedComments/threadedComment2.xml><?xml version="1.0" encoding="utf-8"?>
<ThreadedComments xmlns="http://schemas.microsoft.com/office/spreadsheetml/2018/threadedcomments" xmlns:x="http://schemas.openxmlformats.org/spreadsheetml/2006/main">
  <threadedComment ref="D88" dT="2025-02-09T11:26:30.61" personId="{E7E59604-B83F-41BA-A4CF-B61F56AFF774}" id="{CCE53DAD-90E7-46A1-ABF0-B3723A93D5EC}">
    <text>Je n’arrive pas à trouver des infos sur lui. Tout le monde le considère valide mais je ne trouve même pas une mention de spécimen.</text>
  </threadedComment>
  <threadedComment ref="K89" dT="2025-02-09T11:34:40.46" personId="{E7E59604-B83F-41BA-A4CF-B61F56AFF774}" id="{DC7BD8D9-63E1-465C-B8A9-78862B01B1D8}">
    <text>Je pense qu’on peut le trouver la : Modden, C. 1991. Bavarictis gaimersheimensis n. gen. n. sp., ein friiher Mustelide aus der oberoligoziinen Spaltenfiillung Gaimersheim bei Ingolstadt. - Mitteilungen der Bayerischen Staatssammlung fur Palaontologie und historische Geologie 31, 125-147.</text>
  </threadedComment>
</ThreadedComments>
</file>

<file path=xl/threadedComments/threadedComment3.xml><?xml version="1.0" encoding="utf-8"?>
<ThreadedComments xmlns="http://schemas.microsoft.com/office/spreadsheetml/2018/threadedcomments" xmlns:x="http://schemas.openxmlformats.org/spreadsheetml/2006/main">
  <threadedComment ref="D2" dT="2025-02-08T15:59:33.96" personId="{E7E59604-B83F-41BA-A4CF-B61F56AFF774}" id="{CAE60920-EE35-468C-9394-CEABA1828013}">
    <text>Synonymisé dans le papier avec P. cf dubius</text>
  </threadedComment>
  <threadedComment ref="D3" dT="2025-02-08T16:07:36.33" personId="{E7E59604-B83F-41BA-A4CF-B61F56AFF774}" id="{778A3BDC-649E-4D54-9968-8E24E9CE7EBA}">
    <text>Synonyme de C. lacustris</text>
  </threadedComment>
  <threadedComment ref="D4" dT="2025-02-09T12:54:02.34" personId="{E7E59604-B83F-41BA-A4CF-B61F56AFF774}" id="{28294B4C-BA42-4649-AF88-7A64E91CF3E5}">
    <text>Synonyme de A. milloquensis</text>
  </threadedComment>
  <threadedComment ref="D5" dT="2025-02-08T18:44:07.58" personId="{E7E59604-B83F-41BA-A4CF-B61F56AFF774}" id="{22171F12-794C-4553-B313-C83D13C79EE4}">
    <text>Synonyme de Amphicynodon leptorhynchus</text>
  </threadedComment>
  <threadedComment ref="E6" dT="2025-02-09T11:08:14.28" personId="{E7E59604-B83F-41BA-A4CF-B61F56AFF774}" id="{0E99E7C6-AE43-4112-9096-F9FB264939DD}">
    <text>C’est une proposition de Bonis 2013. L’holotype a été perdu. Je suis d’accord pour l’enlever si vous le souhaitez.</text>
  </threadedComment>
  <threadedComment ref="E7" dT="2025-02-08T15:58:46.72" personId="{E7E59604-B83F-41BA-A4CF-B61F56AFF774}" id="{9CF1EBDE-848B-447D-B4D8-49C766C969DC}">
    <text>Oui, très probablement. Dans le papier de Bonis que vous proposez, il le mentionne sans plus de précision.</text>
  </threadedComment>
  <threadedComment ref="I7" dT="2025-02-09T11:31:00.75" personId="{E7E59604-B83F-41BA-A4CF-B61F56AFF774}" id="{41CD81A1-328C-4C25-96D6-B85106D568D2}">
    <text>Pour  tout les ? Peut-être demander à Flo?</text>
  </threadedComment>
  <threadedComment ref="I8" dT="2025-02-09T12:04:47.93" personId="{E7E59604-B83F-41BA-A4CF-B61F56AFF774}" id="{3B1C0CC3-1272-42A3-A1CE-F4B962AC28FA}">
    <text xml:space="preserve">Flo donne la BM dans son papier mais pas les mesures qui ont conduit à son calcule.
</text>
  </threadedComment>
  <threadedComment ref="I9" dT="2025-02-09T12:04:51.48" personId="{E7E59604-B83F-41BA-A4CF-B61F56AFF774}" id="{E982FF08-C869-3D4D-962E-68E05C2FE6AA}">
    <text xml:space="preserve">Flo donne la BM dans son papier mais pas les mesures qui ont conduit à son calcule.
</text>
  </threadedComment>
  <threadedComment ref="I10" dT="2025-02-09T12:05:55.38" personId="{E7E59604-B83F-41BA-A4CF-B61F56AFF774}" id="{1FF9A639-83EC-1840-B8B6-5F1E4E4C15EA}">
    <text>Flo donne la BM dans son papier mais pas les mesures qui ont conduit à son calcule.</text>
  </threadedComment>
  <threadedComment ref="D12" dT="2025-02-09T13:47:21.99" personId="{E7E59604-B83F-41BA-A4CF-B61F56AFF774}" id="{9B17FCF6-25B7-4ADF-A8B0-CE029583474A}">
    <text>Je n’arrive pas à trouver celui la</text>
  </threadedComment>
  <threadedComment ref="D13" dT="2025-02-09T14:20:13.69" personId="{E7E59604-B83F-41BA-A4CF-B61F56AFF774}" id="{1013DE3C-97C5-4761-97B7-350BA8A9460D}">
    <text>«Si de nombreuses espèces de ce genre sont connues dans le Miocène, une seule espèce valide, P. sectoria, est reconnue dans l’Oligocène d’Europe ;l’autre espèce oligocène, P. felina, est un synonyme junior subjectif de P. sectoria selon Bonis (1981), bien qu’il y ait divergence d’opinions sur ce point (e.g.,Morlo, 1996).» Peigné et al. 2014 (Valbro)</text>
  </threadedComment>
  <threadedComment ref="D13" dT="2025-02-09T14:21:42.15" personId="{E7E59604-B83F-41BA-A4CF-B61F56AFF774}" id="{1BAC3690-3025-4A23-A9F4-0E14AB4E319C}" parentId="{1013DE3C-97C5-4761-97B7-350BA8A9460D}">
    <text>La réponse est dans Morlo mais je n’ai pas accès à la publi.</text>
  </threadedComment>
</ThreadedComments>
</file>

<file path=xl/worksheets/_rels/sheet3.xml.rels><?xml version="1.0" encoding="UTF-8" standalone="yes"?>
<Relationships xmlns="http://schemas.openxmlformats.org/package/2006/relationships"><Relationship Id="rId3" Type="http://schemas.microsoft.com/office/2017/10/relationships/threadedComment" Target="../threadedComments/threadedComment1.xml"/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1.bin"/><Relationship Id="rId4" Type="http://schemas.microsoft.com/office/2017/10/relationships/threadedComment" Target="../threadedComments/threadedComment2.xml"/></Relationships>
</file>

<file path=xl/worksheets/_rels/sheet7.xml.rels><?xml version="1.0" encoding="UTF-8" standalone="yes"?>
<Relationships xmlns="http://schemas.openxmlformats.org/package/2006/relationships"><Relationship Id="rId3" Type="http://schemas.microsoft.com/office/2017/10/relationships/threadedComment" Target="../threadedComments/threadedComment3.xml"/><Relationship Id="rId2" Type="http://schemas.openxmlformats.org/officeDocument/2006/relationships/comments" Target="../comments3.xml"/><Relationship Id="rId1" Type="http://schemas.openxmlformats.org/officeDocument/2006/relationships/vmlDrawing" Target="../drawings/vmlDrawing3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B53182-7B2E-9741-930F-D60AEEABC967}">
  <dimension ref="A1:M4"/>
  <sheetViews>
    <sheetView workbookViewId="0">
      <selection activeCell="E58" sqref="E58"/>
    </sheetView>
  </sheetViews>
  <sheetFormatPr baseColWidth="10" defaultRowHeight="16" x14ac:dyDescent="0.2"/>
  <cols>
    <col min="1" max="1" width="12.5" style="1" bestFit="1" customWidth="1"/>
    <col min="2" max="2" width="21.83203125" bestFit="1" customWidth="1"/>
    <col min="3" max="3" width="18" bestFit="1" customWidth="1"/>
    <col min="4" max="4" width="75.6640625" bestFit="1" customWidth="1"/>
    <col min="5" max="5" width="34" bestFit="1" customWidth="1"/>
    <col min="6" max="6" width="6.5" bestFit="1" customWidth="1"/>
    <col min="7" max="8" width="9.5" bestFit="1" customWidth="1"/>
    <col min="9" max="9" width="15" bestFit="1" customWidth="1"/>
    <col min="10" max="10" width="7" bestFit="1" customWidth="1"/>
    <col min="11" max="11" width="20.6640625" bestFit="1" customWidth="1"/>
    <col min="12" max="13" width="14" bestFit="1" customWidth="1"/>
  </cols>
  <sheetData>
    <row r="1" spans="1:13" s="3" customFormat="1" x14ac:dyDescent="0.2">
      <c r="A1" s="2" t="s">
        <v>486</v>
      </c>
      <c r="B1" s="2" t="s">
        <v>5</v>
      </c>
      <c r="C1" s="2" t="s">
        <v>6</v>
      </c>
      <c r="D1" s="2" t="s">
        <v>12</v>
      </c>
      <c r="E1" s="2" t="s">
        <v>7</v>
      </c>
      <c r="F1" s="2" t="s">
        <v>8</v>
      </c>
      <c r="G1" s="2" t="s">
        <v>612</v>
      </c>
      <c r="H1" s="2" t="s">
        <v>613</v>
      </c>
      <c r="I1" s="2" t="s">
        <v>493</v>
      </c>
      <c r="J1" s="2" t="s">
        <v>18</v>
      </c>
      <c r="K1" s="2" t="s">
        <v>506</v>
      </c>
      <c r="L1" s="2" t="s">
        <v>494</v>
      </c>
      <c r="M1" s="2" t="s">
        <v>21</v>
      </c>
    </row>
    <row r="2" spans="1:13" x14ac:dyDescent="0.2">
      <c r="A2" s="1" t="s">
        <v>508</v>
      </c>
      <c r="B2" s="1" t="s">
        <v>16</v>
      </c>
      <c r="C2" s="1" t="s">
        <v>14</v>
      </c>
      <c r="D2" s="1" t="s">
        <v>15</v>
      </c>
      <c r="E2" s="1" t="s">
        <v>496</v>
      </c>
      <c r="F2" s="1" t="s">
        <v>495</v>
      </c>
      <c r="G2" s="1">
        <v>7</v>
      </c>
      <c r="H2" s="1" t="s">
        <v>3</v>
      </c>
      <c r="I2" s="1">
        <f>13.25+9.81</f>
        <v>23.060000000000002</v>
      </c>
      <c r="J2" s="1">
        <f>I2/2</f>
        <v>11.530000000000001</v>
      </c>
      <c r="K2" s="1">
        <f>LOG10(J2)</f>
        <v>1.0618293072946992</v>
      </c>
      <c r="L2" s="1">
        <f>(3.5104*K2)-2.6469</f>
        <v>1.0805456003273122</v>
      </c>
      <c r="M2" s="1">
        <f>10^L2</f>
        <v>12.037757779680195</v>
      </c>
    </row>
    <row r="3" spans="1:13" x14ac:dyDescent="0.2">
      <c r="A3" s="1" t="s">
        <v>507</v>
      </c>
      <c r="B3" s="1" t="s">
        <v>17</v>
      </c>
      <c r="C3" s="1" t="s">
        <v>92</v>
      </c>
      <c r="D3" s="1" t="s">
        <v>41</v>
      </c>
      <c r="E3" s="1" t="s">
        <v>2</v>
      </c>
      <c r="F3" s="1" t="s">
        <v>3</v>
      </c>
      <c r="G3" s="1" t="s">
        <v>3</v>
      </c>
      <c r="H3" s="1" t="s">
        <v>3</v>
      </c>
      <c r="I3" s="1">
        <f>13.25+9.95</f>
        <v>23.2</v>
      </c>
      <c r="J3" s="1">
        <f>I3/2</f>
        <v>11.6</v>
      </c>
      <c r="K3" s="1">
        <f>LOG10(J3)</f>
        <v>1.0644579892269184</v>
      </c>
      <c r="L3" s="1">
        <f>(3.5104*K3)-2.6469</f>
        <v>1.0897733253821742</v>
      </c>
      <c r="M3" s="1">
        <f>10^L3</f>
        <v>12.29626814832806</v>
      </c>
    </row>
    <row r="4" spans="1:13" x14ac:dyDescent="0.2">
      <c r="A4" s="1" t="s">
        <v>507</v>
      </c>
      <c r="B4" s="1" t="s">
        <v>13</v>
      </c>
      <c r="C4" s="1" t="s">
        <v>14</v>
      </c>
      <c r="D4" s="1" t="s">
        <v>15</v>
      </c>
      <c r="E4" s="1" t="s">
        <v>497</v>
      </c>
      <c r="F4" s="1">
        <v>7</v>
      </c>
      <c r="G4" s="1">
        <v>7</v>
      </c>
      <c r="H4" s="1">
        <v>7</v>
      </c>
      <c r="I4" s="1">
        <f>9.09+10.24</f>
        <v>19.329999999999998</v>
      </c>
      <c r="J4" s="1">
        <f>I4/2</f>
        <v>9.6649999999999991</v>
      </c>
      <c r="K4" s="1">
        <f>LOG10(J4)</f>
        <v>0.98520185836457175</v>
      </c>
      <c r="L4" s="1">
        <f>(3.5104*K4)-2.6469</f>
        <v>0.81155260360299275</v>
      </c>
      <c r="M4" s="1">
        <f>10^L4</f>
        <v>6.479665749955184</v>
      </c>
    </row>
  </sheetData>
  <sortState xmlns:xlrd2="http://schemas.microsoft.com/office/spreadsheetml/2017/richdata2" ref="A2:M4">
    <sortCondition ref="A2:A4"/>
    <sortCondition ref="B2:B4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CB3D39-945A-F64F-B340-7C4A3899D687}">
  <dimension ref="A1:N41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B19" sqref="B19"/>
    </sheetView>
  </sheetViews>
  <sheetFormatPr baseColWidth="10" defaultColWidth="10.83203125" defaultRowHeight="16" x14ac:dyDescent="0.2"/>
  <cols>
    <col min="1" max="1" width="25.1640625" style="1" bestFit="1" customWidth="1"/>
    <col min="2" max="2" width="29.6640625" style="1" bestFit="1" customWidth="1"/>
    <col min="3" max="3" width="55.5" style="1" bestFit="1" customWidth="1"/>
    <col min="4" max="4" width="26.1640625" style="1" bestFit="1" customWidth="1"/>
    <col min="5" max="5" width="4.6640625" style="1" bestFit="1" customWidth="1"/>
    <col min="6" max="7" width="9.5" bestFit="1" customWidth="1"/>
    <col min="8" max="8" width="7.6640625" style="1" bestFit="1" customWidth="1"/>
    <col min="9" max="9" width="7" style="1" bestFit="1" customWidth="1"/>
    <col min="10" max="10" width="22.33203125" style="1" bestFit="1" customWidth="1"/>
    <col min="11" max="11" width="20.1640625" style="1" bestFit="1" customWidth="1"/>
    <col min="12" max="12" width="21.1640625" style="1" bestFit="1" customWidth="1"/>
    <col min="13" max="13" width="16.6640625" style="1" bestFit="1" customWidth="1"/>
    <col min="14" max="14" width="16.33203125" style="1" bestFit="1" customWidth="1"/>
    <col min="15" max="16384" width="10.83203125" style="1"/>
  </cols>
  <sheetData>
    <row r="1" spans="1:14" s="2" customFormat="1" x14ac:dyDescent="0.2">
      <c r="A1" s="2" t="s">
        <v>5</v>
      </c>
      <c r="B1" s="2" t="s">
        <v>6</v>
      </c>
      <c r="C1" s="2" t="s">
        <v>12</v>
      </c>
      <c r="D1" s="2" t="s">
        <v>7</v>
      </c>
      <c r="E1" s="2" t="s">
        <v>8</v>
      </c>
      <c r="F1" s="2" t="s">
        <v>612</v>
      </c>
      <c r="G1" s="2" t="s">
        <v>613</v>
      </c>
      <c r="H1" s="2" t="s">
        <v>36</v>
      </c>
      <c r="I1" s="2" t="s">
        <v>37</v>
      </c>
      <c r="J1" s="2" t="s">
        <v>509</v>
      </c>
      <c r="K1" s="2" t="s">
        <v>504</v>
      </c>
      <c r="L1" s="2" t="s">
        <v>505</v>
      </c>
      <c r="M1" s="2" t="s">
        <v>510</v>
      </c>
      <c r="N1" s="2" t="s">
        <v>11</v>
      </c>
    </row>
    <row r="2" spans="1:14" x14ac:dyDescent="0.2">
      <c r="A2" s="28" t="s">
        <v>629</v>
      </c>
      <c r="B2" s="1" t="s">
        <v>25</v>
      </c>
      <c r="C2" s="1" t="s">
        <v>24</v>
      </c>
      <c r="D2" s="1" t="s">
        <v>498</v>
      </c>
      <c r="E2" s="1">
        <v>10</v>
      </c>
      <c r="F2" s="1">
        <v>10</v>
      </c>
      <c r="G2" s="1">
        <v>10</v>
      </c>
      <c r="H2" s="1">
        <v>20.25</v>
      </c>
      <c r="I2" s="1">
        <v>9.8000000000000007</v>
      </c>
      <c r="J2" s="1">
        <f t="shared" ref="J2:J10" si="0">H2*I2</f>
        <v>198.45000000000002</v>
      </c>
      <c r="K2" s="1">
        <f t="shared" ref="K2:K10" si="1">LN(J2)</f>
        <v>5.2905371792290747</v>
      </c>
      <c r="L2" s="1">
        <f t="shared" ref="L2:L10" si="2">(1.327*K2)-3.355</f>
        <v>3.6655428368369818</v>
      </c>
      <c r="M2" s="1">
        <f>L2/2.302585093</f>
        <v>1.5919250272141765</v>
      </c>
      <c r="N2" s="1">
        <f>10^M2</f>
        <v>39.07734302756144</v>
      </c>
    </row>
    <row r="3" spans="1:14" x14ac:dyDescent="0.2">
      <c r="A3" s="28" t="s">
        <v>35</v>
      </c>
      <c r="B3" s="1" t="s">
        <v>503</v>
      </c>
      <c r="C3" s="1" t="s">
        <v>502</v>
      </c>
      <c r="D3" s="1" t="s">
        <v>500</v>
      </c>
      <c r="E3" s="23" t="s">
        <v>501</v>
      </c>
      <c r="F3" s="1">
        <v>6</v>
      </c>
      <c r="G3" s="1">
        <v>7</v>
      </c>
      <c r="H3" s="1">
        <v>11.43</v>
      </c>
      <c r="I3" s="1">
        <v>5.86</v>
      </c>
      <c r="J3" s="1">
        <f t="shared" si="0"/>
        <v>66.979799999999997</v>
      </c>
      <c r="K3" s="1">
        <f t="shared" si="1"/>
        <v>4.2043910813956407</v>
      </c>
      <c r="L3" s="1">
        <f t="shared" si="2"/>
        <v>2.2242269650120146</v>
      </c>
      <c r="M3" s="1">
        <f t="shared" ref="M3:M10" si="3">L3/2.302585093</f>
        <v>0.96596949740263727</v>
      </c>
      <c r="N3" s="1">
        <f t="shared" ref="N3:N10" si="4">10^M3</f>
        <v>9.2463323020357002</v>
      </c>
    </row>
    <row r="4" spans="1:14" x14ac:dyDescent="0.2">
      <c r="A4" s="28" t="s">
        <v>628</v>
      </c>
      <c r="B4" s="1" t="s">
        <v>25</v>
      </c>
      <c r="C4" s="1" t="s">
        <v>24</v>
      </c>
      <c r="D4" s="1" t="s">
        <v>499</v>
      </c>
      <c r="E4" s="1">
        <v>10</v>
      </c>
      <c r="F4" s="1">
        <v>10</v>
      </c>
      <c r="G4" s="1">
        <v>10</v>
      </c>
      <c r="H4" s="1">
        <v>15.11</v>
      </c>
      <c r="I4" s="1">
        <v>6.98</v>
      </c>
      <c r="J4" s="1">
        <f t="shared" si="0"/>
        <v>105.4678</v>
      </c>
      <c r="K4" s="1">
        <f t="shared" si="1"/>
        <v>4.6584056930589295</v>
      </c>
      <c r="L4" s="1">
        <f t="shared" si="2"/>
        <v>2.8267043546891997</v>
      </c>
      <c r="M4" s="1">
        <f t="shared" si="3"/>
        <v>1.2276221032102372</v>
      </c>
      <c r="N4" s="1">
        <f t="shared" si="4"/>
        <v>16.889706519582035</v>
      </c>
    </row>
    <row r="5" spans="1:14" x14ac:dyDescent="0.2">
      <c r="A5" s="28" t="s">
        <v>624</v>
      </c>
      <c r="B5" s="1" t="s">
        <v>92</v>
      </c>
      <c r="C5" s="1" t="s">
        <v>38</v>
      </c>
      <c r="D5" s="1" t="s">
        <v>26</v>
      </c>
      <c r="E5" s="1">
        <v>10</v>
      </c>
      <c r="F5" s="1">
        <v>10</v>
      </c>
      <c r="G5" s="1">
        <v>10</v>
      </c>
      <c r="H5" s="1">
        <v>26.26</v>
      </c>
      <c r="I5" s="1">
        <v>9.99</v>
      </c>
      <c r="J5" s="1">
        <f t="shared" si="0"/>
        <v>262.3374</v>
      </c>
      <c r="K5" s="1">
        <f t="shared" si="1"/>
        <v>5.5696314615351126</v>
      </c>
      <c r="L5" s="1">
        <f t="shared" si="2"/>
        <v>4.0359009494570941</v>
      </c>
      <c r="M5" s="1">
        <f t="shared" si="3"/>
        <v>1.7527695118527784</v>
      </c>
      <c r="N5" s="1">
        <f t="shared" si="4"/>
        <v>56.593885506141625</v>
      </c>
    </row>
    <row r="6" spans="1:14" x14ac:dyDescent="0.2">
      <c r="A6" s="28" t="s">
        <v>625</v>
      </c>
      <c r="B6" s="1" t="s">
        <v>27</v>
      </c>
      <c r="C6" s="1" t="s">
        <v>24</v>
      </c>
      <c r="D6" s="1" t="s">
        <v>28</v>
      </c>
      <c r="E6" s="1" t="s">
        <v>3</v>
      </c>
      <c r="F6" s="1" t="s">
        <v>3</v>
      </c>
      <c r="G6" s="1" t="s">
        <v>3</v>
      </c>
      <c r="H6" s="1">
        <v>13.6</v>
      </c>
      <c r="I6" s="1">
        <v>6.42</v>
      </c>
      <c r="J6" s="1">
        <f t="shared" si="0"/>
        <v>87.311999999999998</v>
      </c>
      <c r="K6" s="1">
        <f t="shared" si="1"/>
        <v>4.4694879104438758</v>
      </c>
      <c r="L6" s="1">
        <f t="shared" si="2"/>
        <v>2.5760104571590232</v>
      </c>
      <c r="M6" s="1">
        <f t="shared" si="3"/>
        <v>1.118747126866344</v>
      </c>
      <c r="N6" s="1">
        <f t="shared" si="4"/>
        <v>13.144592497783982</v>
      </c>
    </row>
    <row r="7" spans="1:14" x14ac:dyDescent="0.2">
      <c r="A7" s="28" t="s">
        <v>626</v>
      </c>
      <c r="B7" s="1" t="s">
        <v>22</v>
      </c>
      <c r="C7" s="1" t="s">
        <v>24</v>
      </c>
      <c r="D7" s="1" t="s">
        <v>23</v>
      </c>
      <c r="E7" s="1">
        <v>7</v>
      </c>
      <c r="F7" s="1">
        <v>7</v>
      </c>
      <c r="G7" s="1">
        <v>7</v>
      </c>
      <c r="H7" s="1">
        <v>11.63</v>
      </c>
      <c r="I7" s="1">
        <v>5.65</v>
      </c>
      <c r="J7" s="1">
        <f t="shared" si="0"/>
        <v>65.709500000000006</v>
      </c>
      <c r="K7" s="1">
        <f t="shared" si="1"/>
        <v>4.1852435116889231</v>
      </c>
      <c r="L7" s="1">
        <f t="shared" si="2"/>
        <v>2.1988181400112006</v>
      </c>
      <c r="M7" s="1">
        <f t="shared" si="3"/>
        <v>0.95493458491316685</v>
      </c>
      <c r="N7" s="1">
        <f t="shared" si="4"/>
        <v>9.0143534975851338</v>
      </c>
    </row>
    <row r="8" spans="1:14" x14ac:dyDescent="0.2">
      <c r="A8" s="28" t="s">
        <v>33</v>
      </c>
      <c r="B8" s="1" t="s">
        <v>92</v>
      </c>
      <c r="C8" s="1" t="s">
        <v>40</v>
      </c>
      <c r="D8" s="1" t="s">
        <v>34</v>
      </c>
      <c r="E8" s="1" t="s">
        <v>3</v>
      </c>
      <c r="F8" s="1" t="s">
        <v>3</v>
      </c>
      <c r="G8" s="1" t="s">
        <v>3</v>
      </c>
      <c r="H8" s="1">
        <v>21.3</v>
      </c>
      <c r="I8" s="1">
        <v>9.3000000000000007</v>
      </c>
      <c r="J8" s="1">
        <f t="shared" si="0"/>
        <v>198.09000000000003</v>
      </c>
      <c r="K8" s="1">
        <f t="shared" si="1"/>
        <v>5.2887214728745899</v>
      </c>
      <c r="L8" s="1">
        <f t="shared" si="2"/>
        <v>3.6631333945045808</v>
      </c>
      <c r="M8" s="1">
        <f t="shared" si="3"/>
        <v>1.5908786197047533</v>
      </c>
      <c r="N8" s="1">
        <f t="shared" si="4"/>
        <v>38.983301762032085</v>
      </c>
    </row>
    <row r="9" spans="1:14" x14ac:dyDescent="0.2">
      <c r="A9" s="28" t="s">
        <v>32</v>
      </c>
      <c r="B9" s="1" t="s">
        <v>92</v>
      </c>
      <c r="C9" s="1" t="s">
        <v>39</v>
      </c>
      <c r="D9" s="1" t="s">
        <v>2</v>
      </c>
      <c r="E9" s="1" t="s">
        <v>3</v>
      </c>
      <c r="F9" s="1" t="s">
        <v>3</v>
      </c>
      <c r="G9" s="1" t="s">
        <v>3</v>
      </c>
      <c r="H9" s="1">
        <v>27</v>
      </c>
      <c r="I9" s="1">
        <v>12</v>
      </c>
      <c r="J9" s="1">
        <f t="shared" si="0"/>
        <v>324</v>
      </c>
      <c r="K9" s="1">
        <f t="shared" si="1"/>
        <v>5.780743515792329</v>
      </c>
      <c r="L9" s="1">
        <f t="shared" si="2"/>
        <v>4.3160466454564208</v>
      </c>
      <c r="M9" s="1">
        <f t="shared" si="3"/>
        <v>1.8744352417539174</v>
      </c>
      <c r="N9" s="1">
        <f t="shared" si="4"/>
        <v>74.891967774380348</v>
      </c>
    </row>
    <row r="10" spans="1:14" x14ac:dyDescent="0.2">
      <c r="A10" s="1" t="s">
        <v>29</v>
      </c>
      <c r="B10" s="1" t="s">
        <v>30</v>
      </c>
      <c r="C10" s="1" t="s">
        <v>24</v>
      </c>
      <c r="D10" s="1" t="s">
        <v>31</v>
      </c>
      <c r="E10" s="1" t="s">
        <v>3</v>
      </c>
      <c r="F10" s="1" t="s">
        <v>3</v>
      </c>
      <c r="G10" s="1" t="s">
        <v>3</v>
      </c>
      <c r="H10" s="1">
        <v>33.22</v>
      </c>
      <c r="I10" s="1">
        <v>17.48</v>
      </c>
      <c r="J10" s="1">
        <f t="shared" si="0"/>
        <v>580.68560000000002</v>
      </c>
      <c r="K10" s="1">
        <f t="shared" si="1"/>
        <v>6.3642094744125384</v>
      </c>
      <c r="L10" s="1">
        <f t="shared" si="2"/>
        <v>5.0903059725454369</v>
      </c>
      <c r="M10" s="1">
        <f t="shared" si="3"/>
        <v>2.2106917950699323</v>
      </c>
      <c r="N10" s="1">
        <f t="shared" si="4"/>
        <v>162.43955649297638</v>
      </c>
    </row>
    <row r="41" spans="3:3" x14ac:dyDescent="0.2">
      <c r="C41" s="1" t="s">
        <v>623</v>
      </c>
    </row>
  </sheetData>
  <sortState xmlns:xlrd2="http://schemas.microsoft.com/office/spreadsheetml/2017/richdata2" ref="A2:N10">
    <sortCondition ref="A2:A10"/>
    <sortCondition ref="E2:E10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83F81C-42AE-474F-B956-7BBB2DCA3AD6}">
  <dimension ref="A1:M59"/>
  <sheetViews>
    <sheetView zoomScaleNormal="100" workbookViewId="0">
      <pane xSplit="2" ySplit="1" topLeftCell="C2" activePane="bottomRight" state="frozen"/>
      <selection pane="topRight" activeCell="C1" sqref="C1"/>
      <selection pane="bottomLeft" activeCell="A2" sqref="A2"/>
      <selection pane="bottomRight" activeCell="I30" sqref="I30"/>
    </sheetView>
  </sheetViews>
  <sheetFormatPr baseColWidth="10" defaultColWidth="10.83203125" defaultRowHeight="16" x14ac:dyDescent="0.2"/>
  <cols>
    <col min="1" max="1" width="16.5" style="1" bestFit="1" customWidth="1"/>
    <col min="2" max="2" width="31" style="1" bestFit="1" customWidth="1"/>
    <col min="3" max="3" width="61.1640625" style="1" bestFit="1" customWidth="1"/>
    <col min="4" max="4" width="92.33203125" style="1" bestFit="1" customWidth="1"/>
    <col min="5" max="5" width="255.83203125" style="1" bestFit="1" customWidth="1"/>
    <col min="6" max="6" width="7.6640625" style="10" bestFit="1" customWidth="1"/>
    <col min="7" max="8" width="9.6640625" bestFit="1" customWidth="1"/>
    <col min="9" max="9" width="15.1640625" style="10" bestFit="1" customWidth="1"/>
    <col min="10" max="10" width="14" style="10" bestFit="1" customWidth="1"/>
    <col min="11" max="11" width="22.33203125" style="10" bestFit="1" customWidth="1"/>
    <col min="12" max="12" width="25" style="10" bestFit="1" customWidth="1"/>
    <col min="13" max="13" width="14" style="10" bestFit="1" customWidth="1"/>
    <col min="14" max="16384" width="10.83203125" style="1"/>
  </cols>
  <sheetData>
    <row r="1" spans="1:13" s="2" customFormat="1" x14ac:dyDescent="0.2">
      <c r="A1" s="2" t="s">
        <v>42</v>
      </c>
      <c r="B1" s="2" t="s">
        <v>5</v>
      </c>
      <c r="C1" s="2" t="s">
        <v>6</v>
      </c>
      <c r="D1" s="2" t="s">
        <v>12</v>
      </c>
      <c r="E1" s="2" t="s">
        <v>7</v>
      </c>
      <c r="F1" s="8" t="s">
        <v>8</v>
      </c>
      <c r="G1" s="2" t="s">
        <v>612</v>
      </c>
      <c r="H1" s="2" t="s">
        <v>613</v>
      </c>
      <c r="I1" s="8" t="s">
        <v>43</v>
      </c>
      <c r="J1" s="8" t="s">
        <v>512</v>
      </c>
      <c r="K1" s="8" t="s">
        <v>511</v>
      </c>
      <c r="L1" s="8" t="s">
        <v>513</v>
      </c>
      <c r="M1" s="8" t="s">
        <v>21</v>
      </c>
    </row>
    <row r="2" spans="1:13" x14ac:dyDescent="0.2">
      <c r="A2" s="1" t="s">
        <v>44</v>
      </c>
      <c r="B2" s="1" t="s">
        <v>47</v>
      </c>
      <c r="C2" s="1" t="s">
        <v>48</v>
      </c>
      <c r="D2" s="1" t="s">
        <v>50</v>
      </c>
      <c r="E2" s="1" t="s">
        <v>49</v>
      </c>
      <c r="F2" s="10">
        <v>22</v>
      </c>
      <c r="G2" s="10">
        <v>23</v>
      </c>
      <c r="H2" s="10">
        <v>24</v>
      </c>
      <c r="I2" s="10">
        <v>39.4</v>
      </c>
      <c r="J2" s="10">
        <f t="shared" ref="J2:J35" si="0">I2/3</f>
        <v>13.133333333333333</v>
      </c>
      <c r="K2" s="10">
        <f t="shared" ref="K2:K35" si="1">LOG10(J2)</f>
        <v>1.1183749671059118</v>
      </c>
      <c r="L2" s="10">
        <f t="shared" ref="L2:L35" si="2">(3.5104*K2)-2.6469</f>
        <v>1.279043484528593</v>
      </c>
      <c r="M2" s="10">
        <f t="shared" ref="M2:M33" si="3">10^L2</f>
        <v>19.012686383897801</v>
      </c>
    </row>
    <row r="3" spans="1:13" x14ac:dyDescent="0.2">
      <c r="A3" s="1" t="s">
        <v>44</v>
      </c>
      <c r="B3" s="1" t="s">
        <v>51</v>
      </c>
      <c r="C3" s="1" t="s">
        <v>52</v>
      </c>
      <c r="D3" s="1" t="s">
        <v>55</v>
      </c>
      <c r="E3" s="1" t="s">
        <v>53</v>
      </c>
      <c r="F3" s="10" t="s">
        <v>54</v>
      </c>
      <c r="G3" s="10">
        <v>22</v>
      </c>
      <c r="H3" s="10">
        <v>23</v>
      </c>
      <c r="I3" s="10">
        <v>38.26</v>
      </c>
      <c r="J3" s="10">
        <f t="shared" si="0"/>
        <v>12.753333333333332</v>
      </c>
      <c r="K3" s="10">
        <f t="shared" si="1"/>
        <v>1.1056237109716145</v>
      </c>
      <c r="L3" s="10">
        <f t="shared" si="2"/>
        <v>1.2342814749947557</v>
      </c>
      <c r="M3" s="10">
        <f t="shared" si="3"/>
        <v>17.150685177961766</v>
      </c>
    </row>
    <row r="4" spans="1:13" x14ac:dyDescent="0.2">
      <c r="A4" s="1" t="s">
        <v>56</v>
      </c>
      <c r="B4" s="1" t="s">
        <v>57</v>
      </c>
      <c r="C4" s="1" t="s">
        <v>426</v>
      </c>
      <c r="D4" s="1" t="s">
        <v>59</v>
      </c>
      <c r="E4" s="1" t="s">
        <v>58</v>
      </c>
      <c r="F4" s="10">
        <v>7</v>
      </c>
      <c r="G4" s="10">
        <v>7</v>
      </c>
      <c r="H4" s="10">
        <v>7</v>
      </c>
      <c r="I4" s="10">
        <v>19.579999999999998</v>
      </c>
      <c r="J4" s="10">
        <f t="shared" si="0"/>
        <v>6.5266666666666664</v>
      </c>
      <c r="K4" s="10">
        <f t="shared" si="1"/>
        <v>0.81469143274745659</v>
      </c>
      <c r="L4" s="10">
        <f t="shared" si="2"/>
        <v>0.21299280551667188</v>
      </c>
      <c r="M4" s="10">
        <f t="shared" si="3"/>
        <v>1.6330248951267148</v>
      </c>
    </row>
    <row r="5" spans="1:13" x14ac:dyDescent="0.2">
      <c r="A5" s="1" t="s">
        <v>60</v>
      </c>
      <c r="B5" s="1" t="s">
        <v>61</v>
      </c>
      <c r="C5" s="1" t="s">
        <v>425</v>
      </c>
      <c r="D5" s="1" t="s">
        <v>107</v>
      </c>
      <c r="E5" s="1" t="s">
        <v>62</v>
      </c>
      <c r="F5" s="10" t="s">
        <v>63</v>
      </c>
      <c r="G5" s="10" t="s">
        <v>188</v>
      </c>
      <c r="H5" s="10">
        <v>23</v>
      </c>
      <c r="I5" s="10">
        <v>38.200000000000003</v>
      </c>
      <c r="J5" s="10">
        <f t="shared" si="0"/>
        <v>12.733333333333334</v>
      </c>
      <c r="K5" s="10">
        <f t="shared" si="1"/>
        <v>1.1049421081920463</v>
      </c>
      <c r="L5" s="10">
        <f t="shared" si="2"/>
        <v>1.2318887765973594</v>
      </c>
      <c r="M5" s="10">
        <f t="shared" si="3"/>
        <v>17.056455149463506</v>
      </c>
    </row>
    <row r="6" spans="1:13" x14ac:dyDescent="0.2">
      <c r="A6" s="1" t="s">
        <v>60</v>
      </c>
      <c r="B6" s="1" t="s">
        <v>64</v>
      </c>
      <c r="C6" s="1" t="s">
        <v>425</v>
      </c>
      <c r="D6" s="1" t="s">
        <v>107</v>
      </c>
      <c r="E6" s="1" t="s">
        <v>65</v>
      </c>
      <c r="F6" s="10" t="s">
        <v>66</v>
      </c>
      <c r="G6" s="10">
        <v>21</v>
      </c>
      <c r="H6" s="10">
        <v>23</v>
      </c>
      <c r="I6" s="10">
        <v>41.7</v>
      </c>
      <c r="J6" s="10">
        <f t="shared" si="0"/>
        <v>13.9</v>
      </c>
      <c r="K6" s="10">
        <f t="shared" si="1"/>
        <v>1.1430148002540952</v>
      </c>
      <c r="L6" s="10">
        <f t="shared" si="2"/>
        <v>1.3655391548119762</v>
      </c>
      <c r="M6" s="10">
        <f t="shared" si="3"/>
        <v>23.202733656902357</v>
      </c>
    </row>
    <row r="7" spans="1:13" x14ac:dyDescent="0.2">
      <c r="A7" s="1" t="s">
        <v>60</v>
      </c>
      <c r="B7" s="1" t="s">
        <v>67</v>
      </c>
      <c r="C7" s="1" t="s">
        <v>425</v>
      </c>
      <c r="D7" s="1" t="s">
        <v>107</v>
      </c>
      <c r="E7" s="1" t="s">
        <v>68</v>
      </c>
      <c r="F7" s="10" t="s">
        <v>69</v>
      </c>
      <c r="G7" s="10">
        <v>22</v>
      </c>
      <c r="H7" s="10">
        <v>30</v>
      </c>
      <c r="I7" s="10">
        <v>26.5</v>
      </c>
      <c r="J7" s="10">
        <f t="shared" si="0"/>
        <v>8.8333333333333339</v>
      </c>
      <c r="K7" s="10">
        <f t="shared" si="1"/>
        <v>0.94612461921714541</v>
      </c>
      <c r="L7" s="10">
        <f t="shared" si="2"/>
        <v>0.67437586329986754</v>
      </c>
      <c r="M7" s="10">
        <f t="shared" si="3"/>
        <v>4.7247176847872154</v>
      </c>
    </row>
    <row r="8" spans="1:13" x14ac:dyDescent="0.2">
      <c r="A8" s="1" t="s">
        <v>60</v>
      </c>
      <c r="B8" s="1" t="s">
        <v>70</v>
      </c>
      <c r="C8" s="1" t="s">
        <v>425</v>
      </c>
      <c r="D8" s="1" t="s">
        <v>107</v>
      </c>
      <c r="E8" s="1" t="s">
        <v>71</v>
      </c>
      <c r="F8" s="10" t="s">
        <v>72</v>
      </c>
      <c r="G8" s="10">
        <v>23</v>
      </c>
      <c r="H8" s="10">
        <v>29</v>
      </c>
      <c r="I8" s="10">
        <v>21.65</v>
      </c>
      <c r="J8" s="10">
        <f t="shared" si="0"/>
        <v>7.2166666666666659</v>
      </c>
      <c r="K8" s="10">
        <f t="shared" si="1"/>
        <v>0.85833664596972181</v>
      </c>
      <c r="L8" s="10">
        <f t="shared" si="2"/>
        <v>0.3662049620121115</v>
      </c>
      <c r="M8" s="10">
        <f t="shared" si="3"/>
        <v>2.3238332532185062</v>
      </c>
    </row>
    <row r="9" spans="1:13" x14ac:dyDescent="0.2">
      <c r="A9" s="1" t="s">
        <v>60</v>
      </c>
      <c r="B9" s="1" t="s">
        <v>73</v>
      </c>
      <c r="C9" s="1" t="s">
        <v>425</v>
      </c>
      <c r="D9" s="1" t="s">
        <v>107</v>
      </c>
      <c r="E9" s="1" t="s">
        <v>74</v>
      </c>
      <c r="F9" s="10" t="s">
        <v>75</v>
      </c>
      <c r="G9" s="10">
        <v>19</v>
      </c>
      <c r="H9" s="10">
        <v>29</v>
      </c>
      <c r="I9" s="10">
        <v>52</v>
      </c>
      <c r="J9" s="10">
        <f t="shared" si="0"/>
        <v>17.333333333333332</v>
      </c>
      <c r="K9" s="10">
        <f t="shared" si="1"/>
        <v>1.2388820889151366</v>
      </c>
      <c r="L9" s="10">
        <f t="shared" si="2"/>
        <v>1.7020716849276956</v>
      </c>
      <c r="M9" s="10">
        <f t="shared" si="3"/>
        <v>50.35837237829233</v>
      </c>
    </row>
    <row r="10" spans="1:13" x14ac:dyDescent="0.2">
      <c r="A10" s="1" t="s">
        <v>60</v>
      </c>
      <c r="B10" s="1" t="s">
        <v>76</v>
      </c>
      <c r="C10" s="1" t="s">
        <v>425</v>
      </c>
      <c r="D10" s="1" t="s">
        <v>107</v>
      </c>
      <c r="E10" s="1" t="s">
        <v>77</v>
      </c>
      <c r="F10" s="10" t="s">
        <v>78</v>
      </c>
      <c r="G10" s="10">
        <v>18</v>
      </c>
      <c r="H10" s="10">
        <v>19</v>
      </c>
      <c r="I10" s="10">
        <v>45.09</v>
      </c>
      <c r="J10" s="10">
        <f t="shared" si="0"/>
        <v>15.030000000000001</v>
      </c>
      <c r="K10" s="10">
        <f t="shared" si="1"/>
        <v>1.1769589805869083</v>
      </c>
      <c r="L10" s="10">
        <f t="shared" si="2"/>
        <v>1.4846968054522827</v>
      </c>
      <c r="M10" s="10">
        <f t="shared" si="3"/>
        <v>30.52789121624334</v>
      </c>
    </row>
    <row r="11" spans="1:13" x14ac:dyDescent="0.2">
      <c r="A11" s="1" t="s">
        <v>60</v>
      </c>
      <c r="B11" s="1" t="s">
        <v>79</v>
      </c>
      <c r="C11" s="1" t="s">
        <v>425</v>
      </c>
      <c r="D11" s="1" t="s">
        <v>107</v>
      </c>
      <c r="E11" s="1" t="s">
        <v>80</v>
      </c>
      <c r="F11" s="10" t="s">
        <v>69</v>
      </c>
      <c r="G11" s="10">
        <v>22</v>
      </c>
      <c r="H11" s="10">
        <v>30</v>
      </c>
      <c r="I11" s="10">
        <v>33.799999999999997</v>
      </c>
      <c r="J11" s="10">
        <f t="shared" si="0"/>
        <v>11.266666666666666</v>
      </c>
      <c r="K11" s="10">
        <f t="shared" si="1"/>
        <v>1.0517954455579923</v>
      </c>
      <c r="L11" s="10">
        <f t="shared" si="2"/>
        <v>1.0453227320867762</v>
      </c>
      <c r="M11" s="10">
        <f t="shared" si="3"/>
        <v>11.09999369467489</v>
      </c>
    </row>
    <row r="12" spans="1:13" x14ac:dyDescent="0.2">
      <c r="A12" s="1" t="s">
        <v>60</v>
      </c>
      <c r="B12" s="1" t="s">
        <v>81</v>
      </c>
      <c r="C12" s="1" t="s">
        <v>425</v>
      </c>
      <c r="D12" s="1" t="s">
        <v>107</v>
      </c>
      <c r="E12" s="1" t="s">
        <v>53</v>
      </c>
      <c r="F12" s="10" t="s">
        <v>82</v>
      </c>
      <c r="G12" s="10" t="s">
        <v>188</v>
      </c>
      <c r="H12" s="10">
        <v>18</v>
      </c>
      <c r="I12" s="10">
        <v>30.400000000000002</v>
      </c>
      <c r="J12" s="10">
        <f t="shared" si="0"/>
        <v>10.133333333333335</v>
      </c>
      <c r="K12" s="10">
        <f t="shared" si="1"/>
        <v>1.0057523288890913</v>
      </c>
      <c r="L12" s="10">
        <f t="shared" si="2"/>
        <v>0.88369297533226598</v>
      </c>
      <c r="M12" s="10">
        <f t="shared" si="3"/>
        <v>7.650555593355123</v>
      </c>
    </row>
    <row r="13" spans="1:13" x14ac:dyDescent="0.2">
      <c r="A13" s="1" t="s">
        <v>60</v>
      </c>
      <c r="B13" s="1" t="s">
        <v>83</v>
      </c>
      <c r="C13" s="1" t="s">
        <v>425</v>
      </c>
      <c r="D13" s="1" t="s">
        <v>107</v>
      </c>
      <c r="E13" s="1" t="s">
        <v>84</v>
      </c>
      <c r="F13" s="10" t="s">
        <v>85</v>
      </c>
      <c r="G13" s="10" t="s">
        <v>188</v>
      </c>
      <c r="H13" s="10">
        <v>20</v>
      </c>
      <c r="I13" s="10">
        <v>48.1</v>
      </c>
      <c r="J13" s="10">
        <f t="shared" si="0"/>
        <v>16.033333333333335</v>
      </c>
      <c r="K13" s="10">
        <f t="shared" si="1"/>
        <v>1.2050238216541693</v>
      </c>
      <c r="L13" s="10">
        <f t="shared" si="2"/>
        <v>1.5832156235347958</v>
      </c>
      <c r="M13" s="10">
        <f t="shared" si="3"/>
        <v>38.301485975369864</v>
      </c>
    </row>
    <row r="14" spans="1:13" x14ac:dyDescent="0.2">
      <c r="A14" s="1" t="s">
        <v>60</v>
      </c>
      <c r="B14" s="1" t="s">
        <v>86</v>
      </c>
      <c r="C14" s="1" t="s">
        <v>425</v>
      </c>
      <c r="D14" s="1" t="s">
        <v>107</v>
      </c>
      <c r="E14" s="1" t="s">
        <v>87</v>
      </c>
      <c r="F14" s="10">
        <v>19</v>
      </c>
      <c r="G14" s="10">
        <v>19</v>
      </c>
      <c r="H14" s="10">
        <v>19</v>
      </c>
      <c r="I14" s="10">
        <v>26.1</v>
      </c>
      <c r="J14" s="10">
        <f t="shared" si="0"/>
        <v>8.7000000000000011</v>
      </c>
      <c r="K14" s="10">
        <f t="shared" si="1"/>
        <v>0.93951925261861857</v>
      </c>
      <c r="L14" s="10">
        <f t="shared" si="2"/>
        <v>0.65118838439239868</v>
      </c>
      <c r="M14" s="10">
        <f t="shared" si="3"/>
        <v>4.4790755139234264</v>
      </c>
    </row>
    <row r="15" spans="1:13" x14ac:dyDescent="0.2">
      <c r="A15" s="1" t="s">
        <v>88</v>
      </c>
      <c r="B15" s="1" t="s">
        <v>89</v>
      </c>
      <c r="C15" s="1" t="s">
        <v>425</v>
      </c>
      <c r="D15" s="1" t="s">
        <v>427</v>
      </c>
      <c r="E15" s="1" t="s">
        <v>90</v>
      </c>
      <c r="F15" s="10">
        <v>16</v>
      </c>
      <c r="G15" s="10">
        <v>16</v>
      </c>
      <c r="H15" s="10">
        <v>16</v>
      </c>
      <c r="I15" s="10">
        <v>60.9</v>
      </c>
      <c r="J15" s="10">
        <f t="shared" si="0"/>
        <v>20.3</v>
      </c>
      <c r="K15" s="10">
        <f t="shared" si="1"/>
        <v>1.307496037913213</v>
      </c>
      <c r="L15" s="10">
        <f t="shared" si="2"/>
        <v>1.9429340914905429</v>
      </c>
      <c r="M15" s="10">
        <f t="shared" si="3"/>
        <v>87.686773764028899</v>
      </c>
    </row>
    <row r="16" spans="1:13" x14ac:dyDescent="0.2">
      <c r="A16" s="1" t="s">
        <v>88</v>
      </c>
      <c r="B16" s="1" t="s">
        <v>91</v>
      </c>
      <c r="C16" s="1" t="s">
        <v>92</v>
      </c>
      <c r="D16" s="1" t="s">
        <v>94</v>
      </c>
      <c r="E16" s="1" t="s">
        <v>93</v>
      </c>
      <c r="F16" s="10">
        <v>19</v>
      </c>
      <c r="G16" s="10">
        <v>19</v>
      </c>
      <c r="H16" s="10">
        <v>19</v>
      </c>
      <c r="I16" s="10">
        <v>63.866999999999997</v>
      </c>
      <c r="J16" s="10">
        <f t="shared" si="0"/>
        <v>21.288999999999998</v>
      </c>
      <c r="K16" s="10">
        <f t="shared" si="1"/>
        <v>1.3281552619699468</v>
      </c>
      <c r="L16" s="10">
        <f t="shared" si="2"/>
        <v>2.0154562316193014</v>
      </c>
      <c r="M16" s="10">
        <f t="shared" si="3"/>
        <v>103.62301674560622</v>
      </c>
    </row>
    <row r="17" spans="1:13" x14ac:dyDescent="0.2">
      <c r="A17" s="1" t="s">
        <v>88</v>
      </c>
      <c r="B17" s="1" t="s">
        <v>95</v>
      </c>
      <c r="C17" s="1" t="s">
        <v>96</v>
      </c>
      <c r="D17" s="1" t="s">
        <v>428</v>
      </c>
      <c r="E17" s="1" t="s">
        <v>97</v>
      </c>
      <c r="F17" s="10" t="s">
        <v>98</v>
      </c>
      <c r="G17" s="10">
        <v>16</v>
      </c>
      <c r="H17" s="10" t="s">
        <v>114</v>
      </c>
      <c r="I17" s="10">
        <v>52.7</v>
      </c>
      <c r="J17" s="10">
        <f t="shared" si="0"/>
        <v>17.566666666666666</v>
      </c>
      <c r="K17" s="10">
        <f t="shared" si="1"/>
        <v>1.2446893604928841</v>
      </c>
      <c r="L17" s="10">
        <f t="shared" si="2"/>
        <v>1.7224575310742209</v>
      </c>
      <c r="M17" s="10">
        <f t="shared" si="3"/>
        <v>52.778559299396655</v>
      </c>
    </row>
    <row r="18" spans="1:13" x14ac:dyDescent="0.2">
      <c r="A18" s="1" t="s">
        <v>88</v>
      </c>
      <c r="B18" s="1" t="s">
        <v>100</v>
      </c>
      <c r="C18" s="1" t="s">
        <v>425</v>
      </c>
      <c r="D18" s="1" t="s">
        <v>107</v>
      </c>
      <c r="E18" s="1" t="s">
        <v>101</v>
      </c>
      <c r="F18" s="10" t="s">
        <v>102</v>
      </c>
      <c r="G18" s="10">
        <v>18</v>
      </c>
      <c r="H18" s="10">
        <v>20</v>
      </c>
      <c r="I18" s="10">
        <v>52.35</v>
      </c>
      <c r="J18" s="10">
        <f t="shared" si="0"/>
        <v>17.45</v>
      </c>
      <c r="K18" s="10">
        <f t="shared" si="1"/>
        <v>1.2417954312951986</v>
      </c>
      <c r="L18" s="10">
        <f t="shared" si="2"/>
        <v>1.7122986820186656</v>
      </c>
      <c r="M18" s="10">
        <f t="shared" si="3"/>
        <v>51.558311019953017</v>
      </c>
    </row>
    <row r="19" spans="1:13" x14ac:dyDescent="0.2">
      <c r="A19" s="1" t="s">
        <v>103</v>
      </c>
      <c r="B19" s="1" t="s">
        <v>104</v>
      </c>
      <c r="C19" s="1" t="s">
        <v>425</v>
      </c>
      <c r="D19" s="1" t="s">
        <v>107</v>
      </c>
      <c r="E19" s="1" t="s">
        <v>105</v>
      </c>
      <c r="F19" s="10" t="s">
        <v>106</v>
      </c>
      <c r="G19" s="10">
        <v>23</v>
      </c>
      <c r="H19" s="10">
        <v>26</v>
      </c>
      <c r="I19" s="10">
        <v>7.16</v>
      </c>
      <c r="J19" s="10">
        <f t="shared" si="0"/>
        <v>2.3866666666666667</v>
      </c>
      <c r="K19" s="10">
        <f t="shared" si="1"/>
        <v>0.37779176758819311</v>
      </c>
      <c r="L19" s="10">
        <f t="shared" si="2"/>
        <v>-1.320699779058407</v>
      </c>
      <c r="M19" s="10">
        <f t="shared" si="3"/>
        <v>4.7785949625620459E-2</v>
      </c>
    </row>
    <row r="20" spans="1:13" x14ac:dyDescent="0.2">
      <c r="A20" s="1" t="s">
        <v>108</v>
      </c>
      <c r="B20" s="1" t="s">
        <v>109</v>
      </c>
      <c r="C20" s="1" t="s">
        <v>92</v>
      </c>
      <c r="D20" s="1" t="s">
        <v>110</v>
      </c>
      <c r="E20" s="1" t="s">
        <v>111</v>
      </c>
      <c r="F20" s="10">
        <v>13</v>
      </c>
      <c r="G20" s="10">
        <v>13</v>
      </c>
      <c r="H20" s="10">
        <v>13</v>
      </c>
      <c r="I20" s="10">
        <v>27.67</v>
      </c>
      <c r="J20" s="10">
        <f t="shared" si="0"/>
        <v>9.2233333333333345</v>
      </c>
      <c r="K20" s="10">
        <f t="shared" si="1"/>
        <v>0.96488790442128958</v>
      </c>
      <c r="L20" s="10">
        <f t="shared" si="2"/>
        <v>0.74024249968049505</v>
      </c>
      <c r="M20" s="10">
        <f t="shared" si="3"/>
        <v>5.4984781005963974</v>
      </c>
    </row>
    <row r="21" spans="1:13" x14ac:dyDescent="0.2">
      <c r="A21" s="1" t="s">
        <v>108</v>
      </c>
      <c r="B21" s="1" t="s">
        <v>112</v>
      </c>
      <c r="C21" s="1" t="s">
        <v>425</v>
      </c>
      <c r="D21" s="1" t="s">
        <v>107</v>
      </c>
      <c r="E21" s="1" t="s">
        <v>113</v>
      </c>
      <c r="F21" s="10" t="s">
        <v>114</v>
      </c>
      <c r="G21" s="10" t="s">
        <v>114</v>
      </c>
      <c r="H21" s="10" t="s">
        <v>114</v>
      </c>
      <c r="I21" s="10">
        <v>15.55</v>
      </c>
      <c r="J21" s="10">
        <f t="shared" si="0"/>
        <v>5.1833333333333336</v>
      </c>
      <c r="K21" s="10">
        <f t="shared" si="1"/>
        <v>0.71460913864319386</v>
      </c>
      <c r="L21" s="10">
        <f t="shared" si="2"/>
        <v>-0.13833607970693196</v>
      </c>
      <c r="M21" s="10">
        <f t="shared" si="3"/>
        <v>0.72721682844804814</v>
      </c>
    </row>
    <row r="22" spans="1:13" x14ac:dyDescent="0.2">
      <c r="A22" s="1" t="s">
        <v>108</v>
      </c>
      <c r="B22" s="1" t="s">
        <v>115</v>
      </c>
      <c r="C22" s="1" t="s">
        <v>425</v>
      </c>
      <c r="D22" s="1" t="s">
        <v>107</v>
      </c>
      <c r="E22" s="1" t="s">
        <v>116</v>
      </c>
      <c r="F22" s="10" t="s">
        <v>117</v>
      </c>
      <c r="G22" s="10">
        <v>16</v>
      </c>
      <c r="H22" s="10">
        <v>19</v>
      </c>
      <c r="I22" s="10">
        <v>21.03</v>
      </c>
      <c r="J22" s="10">
        <f t="shared" si="0"/>
        <v>7.0100000000000007</v>
      </c>
      <c r="K22" s="10">
        <f t="shared" si="1"/>
        <v>0.84571801796665869</v>
      </c>
      <c r="L22" s="10">
        <f t="shared" si="2"/>
        <v>0.32190853027015898</v>
      </c>
      <c r="M22" s="10">
        <f t="shared" si="3"/>
        <v>2.0984978580961013</v>
      </c>
    </row>
    <row r="23" spans="1:13" x14ac:dyDescent="0.2">
      <c r="A23" s="1" t="s">
        <v>108</v>
      </c>
      <c r="B23" s="1" t="s">
        <v>118</v>
      </c>
      <c r="C23" s="1" t="s">
        <v>92</v>
      </c>
      <c r="D23" s="1" t="s">
        <v>121</v>
      </c>
      <c r="E23" s="1" t="s">
        <v>119</v>
      </c>
      <c r="F23" s="10" t="s">
        <v>120</v>
      </c>
      <c r="G23" s="10">
        <v>13</v>
      </c>
      <c r="H23" s="10">
        <v>14</v>
      </c>
      <c r="I23" s="10">
        <v>14.600000000000001</v>
      </c>
      <c r="J23" s="10">
        <f t="shared" si="0"/>
        <v>4.8666666666666671</v>
      </c>
      <c r="K23" s="10">
        <f t="shared" si="1"/>
        <v>0.68723160106477466</v>
      </c>
      <c r="L23" s="10">
        <f t="shared" si="2"/>
        <v>-0.23444218762221514</v>
      </c>
      <c r="M23" s="10">
        <f t="shared" si="3"/>
        <v>0.5828513575923947</v>
      </c>
    </row>
    <row r="24" spans="1:13" x14ac:dyDescent="0.2">
      <c r="A24" s="1" t="s">
        <v>108</v>
      </c>
      <c r="B24" s="1" t="s">
        <v>122</v>
      </c>
      <c r="C24" s="1" t="s">
        <v>123</v>
      </c>
      <c r="D24" s="1" t="s">
        <v>125</v>
      </c>
      <c r="E24" s="1" t="s">
        <v>124</v>
      </c>
      <c r="F24" s="10" t="s">
        <v>3</v>
      </c>
      <c r="G24" s="10" t="s">
        <v>3</v>
      </c>
      <c r="H24" s="10" t="s">
        <v>3</v>
      </c>
      <c r="I24" s="10">
        <v>22.310000000000002</v>
      </c>
      <c r="J24" s="10">
        <f t="shared" si="0"/>
        <v>7.4366666666666674</v>
      </c>
      <c r="K24" s="10">
        <f t="shared" si="1"/>
        <v>0.87137831556417533</v>
      </c>
      <c r="L24" s="10">
        <f t="shared" si="2"/>
        <v>0.41198643895648113</v>
      </c>
      <c r="M24" s="10">
        <f t="shared" si="3"/>
        <v>2.582179559639826</v>
      </c>
    </row>
    <row r="25" spans="1:13" x14ac:dyDescent="0.2">
      <c r="A25" s="1" t="s">
        <v>108</v>
      </c>
      <c r="B25" s="1" t="s">
        <v>126</v>
      </c>
      <c r="C25" s="1" t="s">
        <v>425</v>
      </c>
      <c r="D25" s="1" t="s">
        <v>128</v>
      </c>
      <c r="E25" s="1" t="s">
        <v>127</v>
      </c>
      <c r="F25" s="10">
        <v>13</v>
      </c>
      <c r="G25" s="10">
        <v>13</v>
      </c>
      <c r="H25" s="10">
        <v>13</v>
      </c>
      <c r="I25" s="10">
        <v>43.55</v>
      </c>
      <c r="J25" s="10">
        <f t="shared" si="0"/>
        <v>14.516666666666666</v>
      </c>
      <c r="K25" s="10">
        <f t="shared" si="1"/>
        <v>1.1618669046240195</v>
      </c>
      <c r="L25" s="10">
        <f t="shared" si="2"/>
        <v>1.4317175819921579</v>
      </c>
      <c r="M25" s="10">
        <f t="shared" si="3"/>
        <v>27.022005745819687</v>
      </c>
    </row>
    <row r="26" spans="1:13" x14ac:dyDescent="0.2">
      <c r="A26" s="1" t="s">
        <v>108</v>
      </c>
      <c r="B26" s="1" t="s">
        <v>129</v>
      </c>
      <c r="C26" s="1" t="s">
        <v>425</v>
      </c>
      <c r="D26" s="1" t="s">
        <v>107</v>
      </c>
      <c r="E26" s="1" t="s">
        <v>130</v>
      </c>
      <c r="F26" s="10" t="s">
        <v>131</v>
      </c>
      <c r="G26" s="10">
        <v>17</v>
      </c>
      <c r="H26" s="10" t="s">
        <v>188</v>
      </c>
      <c r="I26" s="10">
        <v>19.900000000000002</v>
      </c>
      <c r="J26" s="10">
        <f t="shared" si="0"/>
        <v>6.6333333333333337</v>
      </c>
      <c r="K26" s="10">
        <f t="shared" si="1"/>
        <v>0.82173182169004422</v>
      </c>
      <c r="L26" s="10">
        <f t="shared" si="2"/>
        <v>0.23770738686073134</v>
      </c>
      <c r="M26" s="10">
        <f t="shared" si="3"/>
        <v>1.7286512591841734</v>
      </c>
    </row>
    <row r="27" spans="1:13" x14ac:dyDescent="0.2">
      <c r="A27" s="1" t="s">
        <v>108</v>
      </c>
      <c r="B27" s="1" t="s">
        <v>132</v>
      </c>
      <c r="C27" s="1" t="s">
        <v>92</v>
      </c>
      <c r="D27" s="1" t="s">
        <v>133</v>
      </c>
      <c r="E27" s="1" t="s">
        <v>90</v>
      </c>
      <c r="F27" s="10">
        <v>16</v>
      </c>
      <c r="G27" s="10">
        <v>16</v>
      </c>
      <c r="H27" s="10">
        <v>16</v>
      </c>
      <c r="I27" s="10">
        <v>23.283000000000001</v>
      </c>
      <c r="J27" s="10">
        <f t="shared" si="0"/>
        <v>7.7610000000000001</v>
      </c>
      <c r="K27" s="10">
        <f t="shared" si="1"/>
        <v>0.88991768343620581</v>
      </c>
      <c r="L27" s="10">
        <f t="shared" si="2"/>
        <v>0.4770670359344571</v>
      </c>
      <c r="M27" s="10">
        <f t="shared" si="3"/>
        <v>2.9996254932781041</v>
      </c>
    </row>
    <row r="28" spans="1:13" x14ac:dyDescent="0.2">
      <c r="A28" s="1" t="s">
        <v>108</v>
      </c>
      <c r="B28" s="1" t="s">
        <v>134</v>
      </c>
      <c r="C28" s="1" t="s">
        <v>425</v>
      </c>
      <c r="D28" s="1" t="s">
        <v>136</v>
      </c>
      <c r="E28" s="1" t="s">
        <v>135</v>
      </c>
      <c r="F28" s="10">
        <v>14</v>
      </c>
      <c r="G28" s="10">
        <v>14</v>
      </c>
      <c r="H28" s="10">
        <v>14</v>
      </c>
      <c r="I28" s="10">
        <v>20.399999999999999</v>
      </c>
      <c r="J28" s="10">
        <f t="shared" si="0"/>
        <v>6.8</v>
      </c>
      <c r="K28" s="10">
        <f t="shared" si="1"/>
        <v>0.83250891270623628</v>
      </c>
      <c r="L28" s="10">
        <f t="shared" si="2"/>
        <v>0.27553928716397191</v>
      </c>
      <c r="M28" s="10">
        <f t="shared" si="3"/>
        <v>1.885989572234307</v>
      </c>
    </row>
    <row r="29" spans="1:13" x14ac:dyDescent="0.2">
      <c r="A29" s="1" t="s">
        <v>108</v>
      </c>
      <c r="B29" s="1" t="s">
        <v>137</v>
      </c>
      <c r="C29" s="1" t="s">
        <v>431</v>
      </c>
      <c r="D29" s="1" t="s">
        <v>430</v>
      </c>
      <c r="E29" s="1" t="s">
        <v>138</v>
      </c>
      <c r="F29" s="10" t="s">
        <v>516</v>
      </c>
      <c r="G29" s="10">
        <v>12</v>
      </c>
      <c r="H29" s="10">
        <v>14</v>
      </c>
      <c r="I29" s="10">
        <v>17.8</v>
      </c>
      <c r="J29" s="10">
        <f t="shared" si="0"/>
        <v>5.9333333333333336</v>
      </c>
      <c r="K29" s="10">
        <f t="shared" si="1"/>
        <v>0.77329874758923156</v>
      </c>
      <c r="L29" s="10">
        <f t="shared" si="2"/>
        <v>6.7687923537238515E-2</v>
      </c>
      <c r="M29" s="10">
        <f t="shared" si="3"/>
        <v>1.1686593109634842</v>
      </c>
    </row>
    <row r="30" spans="1:13" x14ac:dyDescent="0.2">
      <c r="A30" s="1" t="s">
        <v>108</v>
      </c>
      <c r="B30" s="1" t="s">
        <v>140</v>
      </c>
      <c r="C30" s="1" t="s">
        <v>141</v>
      </c>
      <c r="D30" s="1" t="s">
        <v>143</v>
      </c>
      <c r="E30" s="1" t="s">
        <v>142</v>
      </c>
      <c r="F30" s="10">
        <v>7</v>
      </c>
      <c r="G30" s="10">
        <v>7</v>
      </c>
      <c r="H30" s="10">
        <v>7</v>
      </c>
      <c r="I30" s="10">
        <v>7.2</v>
      </c>
      <c r="J30" s="10">
        <f t="shared" si="0"/>
        <v>2.4</v>
      </c>
      <c r="K30" s="10">
        <f t="shared" si="1"/>
        <v>0.38021124171160603</v>
      </c>
      <c r="L30" s="10">
        <f t="shared" si="2"/>
        <v>-1.3122064570955783</v>
      </c>
      <c r="M30" s="10">
        <f t="shared" si="3"/>
        <v>4.8729678143696893E-2</v>
      </c>
    </row>
    <row r="31" spans="1:13" x14ac:dyDescent="0.2">
      <c r="A31" s="1" t="s">
        <v>108</v>
      </c>
      <c r="B31" s="1" t="s">
        <v>144</v>
      </c>
      <c r="C31" s="1" t="s">
        <v>425</v>
      </c>
      <c r="D31" s="1" t="s">
        <v>146</v>
      </c>
      <c r="E31" s="1" t="s">
        <v>145</v>
      </c>
      <c r="F31" s="10">
        <v>11</v>
      </c>
      <c r="G31" s="10">
        <v>11</v>
      </c>
      <c r="H31" s="10">
        <v>11</v>
      </c>
      <c r="I31" s="10">
        <v>28.980000000000004</v>
      </c>
      <c r="J31" s="10">
        <f t="shared" si="0"/>
        <v>9.6600000000000019</v>
      </c>
      <c r="K31" s="10">
        <f t="shared" si="1"/>
        <v>0.9849771264154934</v>
      </c>
      <c r="L31" s="10">
        <f t="shared" si="2"/>
        <v>0.8107637045689482</v>
      </c>
      <c r="M31" s="10">
        <f t="shared" si="3"/>
        <v>6.4679060747547403</v>
      </c>
    </row>
    <row r="32" spans="1:13" x14ac:dyDescent="0.2">
      <c r="A32" s="1" t="s">
        <v>108</v>
      </c>
      <c r="B32" s="1" t="s">
        <v>147</v>
      </c>
      <c r="C32" s="1" t="s">
        <v>431</v>
      </c>
      <c r="D32" s="1" t="s">
        <v>136</v>
      </c>
      <c r="E32" s="1" t="s">
        <v>148</v>
      </c>
      <c r="F32" s="10" t="s">
        <v>518</v>
      </c>
      <c r="G32" s="10">
        <v>13</v>
      </c>
      <c r="H32" s="10">
        <v>14</v>
      </c>
      <c r="I32" s="10">
        <v>29.500000000000004</v>
      </c>
      <c r="J32" s="10">
        <f t="shared" si="0"/>
        <v>9.8333333333333339</v>
      </c>
      <c r="K32" s="10">
        <f t="shared" si="1"/>
        <v>0.9927007612585006</v>
      </c>
      <c r="L32" s="10">
        <f t="shared" si="2"/>
        <v>0.83787675232184045</v>
      </c>
      <c r="M32" s="10">
        <f t="shared" si="3"/>
        <v>6.884568926308436</v>
      </c>
    </row>
    <row r="33" spans="1:13" x14ac:dyDescent="0.2">
      <c r="A33" s="1" t="s">
        <v>108</v>
      </c>
      <c r="B33" s="1" t="s">
        <v>149</v>
      </c>
      <c r="C33" s="1" t="s">
        <v>425</v>
      </c>
      <c r="D33" s="1" t="s">
        <v>125</v>
      </c>
      <c r="E33" s="1" t="s">
        <v>150</v>
      </c>
      <c r="F33" s="10">
        <v>10</v>
      </c>
      <c r="G33" s="10">
        <v>10</v>
      </c>
      <c r="H33" s="10">
        <v>10</v>
      </c>
      <c r="I33" s="10">
        <v>16.98</v>
      </c>
      <c r="J33" s="10">
        <f t="shared" si="0"/>
        <v>5.66</v>
      </c>
      <c r="K33" s="10">
        <f t="shared" si="1"/>
        <v>0.75281643118827146</v>
      </c>
      <c r="L33" s="10">
        <f t="shared" si="2"/>
        <v>-4.2131999566916711E-3</v>
      </c>
      <c r="M33" s="10">
        <f t="shared" si="3"/>
        <v>0.99034565392271867</v>
      </c>
    </row>
    <row r="34" spans="1:13" x14ac:dyDescent="0.2">
      <c r="A34" s="1" t="s">
        <v>108</v>
      </c>
      <c r="B34" s="1" t="s">
        <v>519</v>
      </c>
      <c r="C34" s="1" t="s">
        <v>425</v>
      </c>
      <c r="D34" s="1" t="s">
        <v>432</v>
      </c>
      <c r="E34" s="1" t="s">
        <v>151</v>
      </c>
      <c r="F34" s="10" t="s">
        <v>152</v>
      </c>
      <c r="G34" s="10">
        <v>12</v>
      </c>
      <c r="H34" s="10">
        <v>13</v>
      </c>
      <c r="I34" s="10">
        <v>19.920000000000002</v>
      </c>
      <c r="J34" s="10">
        <f t="shared" si="0"/>
        <v>6.6400000000000006</v>
      </c>
      <c r="K34" s="10">
        <f t="shared" si="1"/>
        <v>0.8221680793680175</v>
      </c>
      <c r="L34" s="10">
        <f t="shared" si="2"/>
        <v>0.23923882581348854</v>
      </c>
      <c r="M34" s="10">
        <f t="shared" ref="M34:M59" si="4">10^L34</f>
        <v>1.7347577078340659</v>
      </c>
    </row>
    <row r="35" spans="1:13" x14ac:dyDescent="0.2">
      <c r="A35" s="1" t="s">
        <v>108</v>
      </c>
      <c r="B35" s="1" t="s">
        <v>597</v>
      </c>
      <c r="C35" s="1" t="s">
        <v>444</v>
      </c>
      <c r="D35" s="1" t="s">
        <v>515</v>
      </c>
      <c r="E35" s="1" t="s">
        <v>599</v>
      </c>
      <c r="F35" s="10" t="s">
        <v>598</v>
      </c>
      <c r="G35" s="10">
        <v>10</v>
      </c>
      <c r="H35" s="10">
        <v>11</v>
      </c>
      <c r="I35" s="10">
        <v>16.22</v>
      </c>
      <c r="J35" s="10">
        <f t="shared" si="0"/>
        <v>5.4066666666666663</v>
      </c>
      <c r="K35" s="10">
        <f t="shared" si="1"/>
        <v>0.73292959515547473</v>
      </c>
      <c r="L35" s="10">
        <f t="shared" si="2"/>
        <v>-7.402394916622157E-2</v>
      </c>
      <c r="M35" s="10">
        <f t="shared" si="4"/>
        <v>0.84328825335710533</v>
      </c>
    </row>
    <row r="36" spans="1:13" x14ac:dyDescent="0.2">
      <c r="A36" s="1" t="s">
        <v>108</v>
      </c>
      <c r="B36" s="1" t="s">
        <v>521</v>
      </c>
      <c r="C36" s="1" t="s">
        <v>444</v>
      </c>
      <c r="D36" s="1" t="s">
        <v>515</v>
      </c>
      <c r="E36" s="1" t="s">
        <v>600</v>
      </c>
      <c r="F36" s="10">
        <v>11</v>
      </c>
      <c r="G36" s="10">
        <v>11</v>
      </c>
      <c r="H36" s="10">
        <v>11</v>
      </c>
      <c r="I36" s="10" t="s">
        <v>559</v>
      </c>
      <c r="J36" s="10" t="s">
        <v>559</v>
      </c>
      <c r="K36" s="10" t="s">
        <v>559</v>
      </c>
      <c r="L36" s="10">
        <v>0.34439227368511072</v>
      </c>
      <c r="M36" s="10">
        <f t="shared" si="4"/>
        <v>2.2100000000000004</v>
      </c>
    </row>
    <row r="37" spans="1:13" x14ac:dyDescent="0.2">
      <c r="A37" s="1" t="s">
        <v>108</v>
      </c>
      <c r="B37" s="1" t="s">
        <v>153</v>
      </c>
      <c r="C37" s="1" t="s">
        <v>425</v>
      </c>
      <c r="D37" s="1" t="s">
        <v>125</v>
      </c>
      <c r="E37" s="1" t="s">
        <v>154</v>
      </c>
      <c r="F37" s="10">
        <v>10</v>
      </c>
      <c r="G37" s="10">
        <v>10</v>
      </c>
      <c r="H37" s="10">
        <v>10</v>
      </c>
      <c r="I37" s="10">
        <v>34.81</v>
      </c>
      <c r="J37" s="10">
        <f t="shared" ref="J37:J59" si="5">I37/3</f>
        <v>11.603333333333333</v>
      </c>
      <c r="K37" s="10">
        <f t="shared" ref="K37:K59" si="6">LOG10(J37)</f>
        <v>1.0645827685646259</v>
      </c>
      <c r="L37" s="10">
        <f t="shared" ref="L37:L59" si="7">(3.5104*K37)-2.6469</f>
        <v>1.0902113507692626</v>
      </c>
      <c r="M37" s="10">
        <f t="shared" si="4"/>
        <v>12.308676306679887</v>
      </c>
    </row>
    <row r="38" spans="1:13" x14ac:dyDescent="0.2">
      <c r="A38" s="1" t="s">
        <v>108</v>
      </c>
      <c r="B38" s="1" t="s">
        <v>523</v>
      </c>
      <c r="C38" t="s">
        <v>18</v>
      </c>
      <c r="D38" s="1" t="s">
        <v>515</v>
      </c>
      <c r="E38" s="1" t="s">
        <v>599</v>
      </c>
      <c r="F38" s="10" t="s">
        <v>598</v>
      </c>
      <c r="G38" s="10">
        <v>10</v>
      </c>
      <c r="H38" s="10">
        <v>11</v>
      </c>
      <c r="I38" s="10">
        <v>37</v>
      </c>
      <c r="J38" s="10">
        <f t="shared" si="5"/>
        <v>12.333333333333334</v>
      </c>
      <c r="K38" s="10">
        <f t="shared" si="6"/>
        <v>1.0910804693473326</v>
      </c>
      <c r="L38" s="10">
        <f t="shared" si="7"/>
        <v>1.1832288795968764</v>
      </c>
      <c r="M38" s="10">
        <f t="shared" si="4"/>
        <v>15.248561637609107</v>
      </c>
    </row>
    <row r="39" spans="1:13" x14ac:dyDescent="0.2">
      <c r="A39" s="1" t="s">
        <v>108</v>
      </c>
      <c r="B39" s="1" t="s">
        <v>155</v>
      </c>
      <c r="C39" s="1" t="s">
        <v>425</v>
      </c>
      <c r="D39" s="1" t="s">
        <v>146</v>
      </c>
      <c r="E39" s="1" t="s">
        <v>156</v>
      </c>
      <c r="F39" s="10">
        <v>11</v>
      </c>
      <c r="G39" s="10">
        <v>11</v>
      </c>
      <c r="H39" s="10">
        <v>11</v>
      </c>
      <c r="I39" s="10">
        <v>39.480000000000004</v>
      </c>
      <c r="J39" s="10">
        <f t="shared" si="5"/>
        <v>13.160000000000002</v>
      </c>
      <c r="K39" s="10">
        <f t="shared" si="6"/>
        <v>1.1192558892779367</v>
      </c>
      <c r="L39" s="10">
        <f t="shared" si="7"/>
        <v>1.2821358737212694</v>
      </c>
      <c r="M39" s="10">
        <f t="shared" si="4"/>
        <v>19.148549143662613</v>
      </c>
    </row>
    <row r="40" spans="1:13" x14ac:dyDescent="0.2">
      <c r="A40" s="1" t="s">
        <v>108</v>
      </c>
      <c r="B40" s="1" t="s">
        <v>157</v>
      </c>
      <c r="C40" s="1" t="s">
        <v>433</v>
      </c>
      <c r="D40" s="1" t="s">
        <v>160</v>
      </c>
      <c r="E40" s="1" t="s">
        <v>158</v>
      </c>
      <c r="F40" s="10" t="s">
        <v>159</v>
      </c>
      <c r="G40" s="10" t="s">
        <v>3</v>
      </c>
      <c r="H40" s="10">
        <v>10</v>
      </c>
      <c r="I40" s="10">
        <v>21.46</v>
      </c>
      <c r="J40" s="10">
        <f t="shared" si="5"/>
        <v>7.1533333333333333</v>
      </c>
      <c r="K40" s="10">
        <f t="shared" si="6"/>
        <v>0.85450846291026983</v>
      </c>
      <c r="L40" s="10">
        <f t="shared" si="7"/>
        <v>0.35276650820021116</v>
      </c>
      <c r="M40" s="10">
        <f t="shared" si="4"/>
        <v>2.2530275805820699</v>
      </c>
    </row>
    <row r="41" spans="1:13" x14ac:dyDescent="0.2">
      <c r="A41" s="1" t="s">
        <v>108</v>
      </c>
      <c r="B41" s="1" t="s">
        <v>524</v>
      </c>
      <c r="C41" s="1" t="s">
        <v>444</v>
      </c>
      <c r="D41" s="1" t="s">
        <v>515</v>
      </c>
      <c r="E41" s="1" t="s">
        <v>599</v>
      </c>
      <c r="F41" s="10" t="s">
        <v>598</v>
      </c>
      <c r="G41" s="10">
        <v>10</v>
      </c>
      <c r="H41" s="10">
        <v>11</v>
      </c>
      <c r="I41" s="10">
        <v>25.69</v>
      </c>
      <c r="J41" s="10">
        <f t="shared" si="5"/>
        <v>8.5633333333333344</v>
      </c>
      <c r="K41" s="10">
        <f t="shared" si="6"/>
        <v>0.93264284954668375</v>
      </c>
      <c r="L41" s="10">
        <f t="shared" si="7"/>
        <v>0.62704945904867859</v>
      </c>
      <c r="M41" s="10">
        <f t="shared" si="4"/>
        <v>4.2369121481184333</v>
      </c>
    </row>
    <row r="42" spans="1:13" x14ac:dyDescent="0.2">
      <c r="A42" s="1" t="s">
        <v>108</v>
      </c>
      <c r="B42" s="1" t="s">
        <v>161</v>
      </c>
      <c r="C42" s="1" t="s">
        <v>425</v>
      </c>
      <c r="D42" s="1" t="s">
        <v>146</v>
      </c>
      <c r="E42" s="1" t="s">
        <v>162</v>
      </c>
      <c r="F42" s="10">
        <v>11</v>
      </c>
      <c r="G42" s="10">
        <v>11</v>
      </c>
      <c r="H42" s="10">
        <v>11</v>
      </c>
      <c r="I42" s="10">
        <v>36.25</v>
      </c>
      <c r="J42" s="10">
        <f t="shared" si="5"/>
        <v>12.083333333333334</v>
      </c>
      <c r="K42" s="10">
        <f t="shared" si="6"/>
        <v>1.0821867561873502</v>
      </c>
      <c r="L42" s="10">
        <f t="shared" si="7"/>
        <v>1.1520083889200743</v>
      </c>
      <c r="M42" s="10">
        <f t="shared" si="4"/>
        <v>14.190849327560084</v>
      </c>
    </row>
    <row r="43" spans="1:13" x14ac:dyDescent="0.2">
      <c r="A43" s="1" t="s">
        <v>108</v>
      </c>
      <c r="B43" s="1" t="s">
        <v>163</v>
      </c>
      <c r="C43" s="1" t="s">
        <v>425</v>
      </c>
      <c r="D43" s="1" t="s">
        <v>125</v>
      </c>
      <c r="E43" s="1" t="s">
        <v>164</v>
      </c>
      <c r="F43" s="10">
        <v>10</v>
      </c>
      <c r="G43" s="10">
        <v>10</v>
      </c>
      <c r="H43" s="10">
        <v>10</v>
      </c>
      <c r="I43" s="10">
        <v>32.540000000000006</v>
      </c>
      <c r="J43" s="10">
        <f t="shared" si="5"/>
        <v>10.846666666666669</v>
      </c>
      <c r="K43" s="10">
        <f t="shared" si="6"/>
        <v>1.0352962938811776</v>
      </c>
      <c r="L43" s="10">
        <f t="shared" si="7"/>
        <v>0.98740411004048623</v>
      </c>
      <c r="M43" s="10">
        <f t="shared" si="4"/>
        <v>9.7141344486812713</v>
      </c>
    </row>
    <row r="44" spans="1:13" x14ac:dyDescent="0.2">
      <c r="A44" s="1" t="s">
        <v>108</v>
      </c>
      <c r="B44" s="1" t="s">
        <v>165</v>
      </c>
      <c r="C44" s="1" t="s">
        <v>166</v>
      </c>
      <c r="D44" s="1" t="s">
        <v>168</v>
      </c>
      <c r="E44" s="1" t="s">
        <v>167</v>
      </c>
      <c r="F44" s="10">
        <v>13</v>
      </c>
      <c r="G44" s="10">
        <v>13</v>
      </c>
      <c r="H44" s="10">
        <v>13</v>
      </c>
      <c r="I44" s="10">
        <v>38.119999999999997</v>
      </c>
      <c r="J44" s="10">
        <f t="shared" si="5"/>
        <v>12.706666666666665</v>
      </c>
      <c r="K44" s="10">
        <f t="shared" si="6"/>
        <v>1.1040316372466263</v>
      </c>
      <c r="L44" s="10">
        <f t="shared" si="7"/>
        <v>1.2286926593905574</v>
      </c>
      <c r="M44" s="10">
        <f t="shared" si="4"/>
        <v>16.931391791899479</v>
      </c>
    </row>
    <row r="45" spans="1:13" x14ac:dyDescent="0.2">
      <c r="A45" s="1" t="s">
        <v>108</v>
      </c>
      <c r="B45" s="1" t="s">
        <v>169</v>
      </c>
      <c r="C45" s="1" t="s">
        <v>434</v>
      </c>
      <c r="D45" s="1" t="s">
        <v>107</v>
      </c>
      <c r="E45" s="1" t="s">
        <v>46</v>
      </c>
      <c r="F45" s="10">
        <v>18</v>
      </c>
      <c r="G45" s="10">
        <v>18</v>
      </c>
      <c r="H45" s="10">
        <v>18</v>
      </c>
      <c r="I45" s="10">
        <v>38.799999999999997</v>
      </c>
      <c r="J45" s="10">
        <f t="shared" si="5"/>
        <v>12.933333333333332</v>
      </c>
      <c r="K45" s="10">
        <f t="shared" si="6"/>
        <v>1.1117104708745447</v>
      </c>
      <c r="L45" s="10">
        <f t="shared" si="7"/>
        <v>1.2556484369580017</v>
      </c>
      <c r="M45" s="10">
        <f t="shared" si="4"/>
        <v>18.015587817074355</v>
      </c>
    </row>
    <row r="46" spans="1:13" x14ac:dyDescent="0.2">
      <c r="A46" s="1" t="s">
        <v>108</v>
      </c>
      <c r="B46" s="1" t="s">
        <v>170</v>
      </c>
      <c r="C46" s="1" t="s">
        <v>425</v>
      </c>
      <c r="D46" s="1" t="s">
        <v>435</v>
      </c>
      <c r="E46" s="1" t="s">
        <v>171</v>
      </c>
      <c r="F46" s="10">
        <v>16</v>
      </c>
      <c r="G46" s="10">
        <v>16</v>
      </c>
      <c r="H46" s="10">
        <v>16</v>
      </c>
      <c r="I46" s="10">
        <v>24.990000000000002</v>
      </c>
      <c r="J46" s="10">
        <f t="shared" si="5"/>
        <v>8.33</v>
      </c>
      <c r="K46" s="10">
        <f t="shared" si="6"/>
        <v>0.92064500140678762</v>
      </c>
      <c r="L46" s="10">
        <f t="shared" si="7"/>
        <v>0.5849322129383876</v>
      </c>
      <c r="M46" s="10">
        <f t="shared" si="4"/>
        <v>3.8453175753798372</v>
      </c>
    </row>
    <row r="47" spans="1:13" x14ac:dyDescent="0.2">
      <c r="A47" s="1" t="s">
        <v>108</v>
      </c>
      <c r="B47" s="1" t="s">
        <v>172</v>
      </c>
      <c r="C47" s="1" t="s">
        <v>425</v>
      </c>
      <c r="D47" s="1" t="s">
        <v>107</v>
      </c>
      <c r="E47" s="1" t="s">
        <v>173</v>
      </c>
      <c r="F47" s="10" t="s">
        <v>131</v>
      </c>
      <c r="G47" s="10">
        <v>16</v>
      </c>
      <c r="H47" s="10" t="s">
        <v>188</v>
      </c>
      <c r="I47" s="10">
        <v>23.21</v>
      </c>
      <c r="J47" s="10">
        <f t="shared" si="5"/>
        <v>7.7366666666666672</v>
      </c>
      <c r="K47" s="10">
        <f t="shared" si="6"/>
        <v>0.88855388573625527</v>
      </c>
      <c r="L47" s="10">
        <f t="shared" si="7"/>
        <v>0.47227956048855058</v>
      </c>
      <c r="M47" s="10">
        <f t="shared" si="4"/>
        <v>2.9667405009077474</v>
      </c>
    </row>
    <row r="48" spans="1:13" x14ac:dyDescent="0.2">
      <c r="A48" s="1" t="s">
        <v>108</v>
      </c>
      <c r="B48" s="1" t="s">
        <v>174</v>
      </c>
      <c r="C48" s="1" t="s">
        <v>175</v>
      </c>
      <c r="D48" s="1" t="s">
        <v>622</v>
      </c>
      <c r="E48" s="1" t="s">
        <v>176</v>
      </c>
      <c r="F48" s="10">
        <v>7</v>
      </c>
      <c r="G48" s="10">
        <v>7</v>
      </c>
      <c r="H48" s="10">
        <v>7</v>
      </c>
      <c r="I48" s="10">
        <v>7.8000000000000007</v>
      </c>
      <c r="J48" s="10">
        <f t="shared" si="5"/>
        <v>2.6</v>
      </c>
      <c r="K48" s="10">
        <f t="shared" si="6"/>
        <v>0.41497334797081797</v>
      </c>
      <c r="L48" s="10">
        <f t="shared" si="7"/>
        <v>-1.1901775592832404</v>
      </c>
      <c r="M48" s="10">
        <f t="shared" si="4"/>
        <v>6.4539031025444213E-2</v>
      </c>
    </row>
    <row r="49" spans="1:13" x14ac:dyDescent="0.2">
      <c r="A49" s="1" t="s">
        <v>108</v>
      </c>
      <c r="B49" s="1" t="s">
        <v>177</v>
      </c>
      <c r="C49" s="1" t="s">
        <v>178</v>
      </c>
      <c r="D49" s="1" t="s">
        <v>179</v>
      </c>
      <c r="E49" s="1" t="s">
        <v>124</v>
      </c>
      <c r="F49" s="10" t="s">
        <v>3</v>
      </c>
      <c r="G49" s="10" t="s">
        <v>3</v>
      </c>
      <c r="H49" s="10" t="s">
        <v>3</v>
      </c>
      <c r="I49" s="10">
        <v>24.389999999999997</v>
      </c>
      <c r="J49" s="10">
        <f t="shared" si="5"/>
        <v>8.129999999999999</v>
      </c>
      <c r="K49" s="10">
        <f t="shared" si="6"/>
        <v>0.9100905455940681</v>
      </c>
      <c r="L49" s="10">
        <f t="shared" si="7"/>
        <v>0.54788185125341693</v>
      </c>
      <c r="M49" s="10">
        <f t="shared" si="4"/>
        <v>3.5308710024684826</v>
      </c>
    </row>
    <row r="50" spans="1:13" ht="17" x14ac:dyDescent="0.2">
      <c r="A50" s="1" t="s">
        <v>108</v>
      </c>
      <c r="B50" s="1" t="s">
        <v>180</v>
      </c>
      <c r="C50" s="1" t="s">
        <v>436</v>
      </c>
      <c r="D50" s="19" t="s">
        <v>430</v>
      </c>
      <c r="E50" s="1" t="s">
        <v>181</v>
      </c>
      <c r="F50" s="10" t="s">
        <v>139</v>
      </c>
      <c r="G50" s="10">
        <v>12</v>
      </c>
      <c r="H50" s="10">
        <v>14</v>
      </c>
      <c r="I50" s="10">
        <v>38.799999999999997</v>
      </c>
      <c r="J50" s="10">
        <f t="shared" si="5"/>
        <v>12.933333333333332</v>
      </c>
      <c r="K50" s="10">
        <f t="shared" si="6"/>
        <v>1.1117104708745447</v>
      </c>
      <c r="L50" s="10">
        <f t="shared" si="7"/>
        <v>1.2556484369580017</v>
      </c>
      <c r="M50" s="10">
        <f t="shared" si="4"/>
        <v>18.015587817074355</v>
      </c>
    </row>
    <row r="51" spans="1:13" x14ac:dyDescent="0.2">
      <c r="A51" s="1" t="s">
        <v>108</v>
      </c>
      <c r="B51" s="1" t="s">
        <v>182</v>
      </c>
      <c r="C51" s="1" t="s">
        <v>92</v>
      </c>
      <c r="D51" s="1" t="s">
        <v>437</v>
      </c>
      <c r="E51" s="1" t="s">
        <v>183</v>
      </c>
      <c r="F51" s="10">
        <v>10</v>
      </c>
      <c r="G51" s="10">
        <v>10</v>
      </c>
      <c r="H51" s="10">
        <v>10</v>
      </c>
      <c r="I51" s="10">
        <v>16.599999999999998</v>
      </c>
      <c r="J51" s="10">
        <f t="shared" si="5"/>
        <v>5.5333333333333323</v>
      </c>
      <c r="K51" s="10">
        <f t="shared" si="6"/>
        <v>0.74298683332039261</v>
      </c>
      <c r="L51" s="10">
        <f t="shared" si="7"/>
        <v>-3.8719020312093733E-2</v>
      </c>
      <c r="M51" s="10">
        <f t="shared" si="4"/>
        <v>0.91470484548411368</v>
      </c>
    </row>
    <row r="52" spans="1:13" x14ac:dyDescent="0.2">
      <c r="A52" s="1" t="s">
        <v>108</v>
      </c>
      <c r="B52" s="1" t="s">
        <v>184</v>
      </c>
      <c r="C52" s="1" t="s">
        <v>431</v>
      </c>
      <c r="D52" s="1" t="s">
        <v>430</v>
      </c>
      <c r="E52" s="1" t="s">
        <v>185</v>
      </c>
      <c r="F52" s="10" t="s">
        <v>526</v>
      </c>
      <c r="G52" s="10">
        <v>12</v>
      </c>
      <c r="H52" s="10">
        <v>13</v>
      </c>
      <c r="I52" s="10">
        <v>13.299999999999999</v>
      </c>
      <c r="J52" s="10">
        <f t="shared" si="5"/>
        <v>4.4333333333333327</v>
      </c>
      <c r="K52" s="10">
        <f t="shared" si="6"/>
        <v>0.64673038624742329</v>
      </c>
      <c r="L52" s="10">
        <f t="shared" si="7"/>
        <v>-0.37661765211704523</v>
      </c>
      <c r="M52" s="10">
        <f t="shared" si="4"/>
        <v>0.42012869771022066</v>
      </c>
    </row>
    <row r="53" spans="1:13" x14ac:dyDescent="0.2">
      <c r="A53" s="1" t="s">
        <v>108</v>
      </c>
      <c r="B53" s="1" t="s">
        <v>186</v>
      </c>
      <c r="C53" s="1" t="s">
        <v>425</v>
      </c>
      <c r="D53" s="1" t="s">
        <v>107</v>
      </c>
      <c r="E53" s="1" t="s">
        <v>187</v>
      </c>
      <c r="F53" s="10" t="s">
        <v>527</v>
      </c>
      <c r="G53" s="10" t="s">
        <v>188</v>
      </c>
      <c r="H53" s="10">
        <v>18</v>
      </c>
      <c r="I53" s="10">
        <v>23.55</v>
      </c>
      <c r="J53" s="10">
        <f t="shared" si="5"/>
        <v>7.8500000000000005</v>
      </c>
      <c r="K53" s="10">
        <f t="shared" si="6"/>
        <v>0.89486965674525254</v>
      </c>
      <c r="L53" s="10">
        <f t="shared" si="7"/>
        <v>0.4944504430385348</v>
      </c>
      <c r="M53" s="10">
        <f t="shared" si="4"/>
        <v>3.1221261228294006</v>
      </c>
    </row>
    <row r="54" spans="1:13" x14ac:dyDescent="0.2">
      <c r="A54" s="1" t="s">
        <v>108</v>
      </c>
      <c r="B54" s="1" t="s">
        <v>189</v>
      </c>
      <c r="C54" s="1" t="s">
        <v>425</v>
      </c>
      <c r="D54" s="1" t="s">
        <v>107</v>
      </c>
      <c r="E54" s="1" t="s">
        <v>190</v>
      </c>
      <c r="F54" s="10" t="s">
        <v>131</v>
      </c>
      <c r="G54" s="10">
        <v>16</v>
      </c>
      <c r="H54" s="25" t="s">
        <v>188</v>
      </c>
      <c r="I54" s="10">
        <v>23.04</v>
      </c>
      <c r="J54" s="10">
        <f t="shared" si="5"/>
        <v>7.68</v>
      </c>
      <c r="K54" s="10">
        <f t="shared" si="6"/>
        <v>0.88536122003151196</v>
      </c>
      <c r="L54" s="10">
        <f t="shared" si="7"/>
        <v>0.46107202679861992</v>
      </c>
      <c r="M54" s="10">
        <f t="shared" si="4"/>
        <v>2.891159335116281</v>
      </c>
    </row>
    <row r="55" spans="1:13" x14ac:dyDescent="0.2">
      <c r="A55" s="1" t="s">
        <v>191</v>
      </c>
      <c r="B55" s="1" t="s">
        <v>192</v>
      </c>
      <c r="C55" s="1" t="s">
        <v>438</v>
      </c>
      <c r="D55" s="1" t="s">
        <v>439</v>
      </c>
      <c r="E55" s="1" t="s">
        <v>142</v>
      </c>
      <c r="F55" s="10">
        <v>7</v>
      </c>
      <c r="G55" s="10">
        <v>7</v>
      </c>
      <c r="H55" s="10">
        <v>7</v>
      </c>
      <c r="I55" s="10">
        <v>15.8</v>
      </c>
      <c r="J55" s="10">
        <f t="shared" si="5"/>
        <v>5.2666666666666666</v>
      </c>
      <c r="K55" s="10">
        <f t="shared" si="6"/>
        <v>0.72153583223476014</v>
      </c>
      <c r="L55" s="10">
        <f t="shared" si="7"/>
        <v>-0.11402061452309775</v>
      </c>
      <c r="M55" s="10">
        <f t="shared" si="4"/>
        <v>0.76909393307411955</v>
      </c>
    </row>
    <row r="56" spans="1:13" x14ac:dyDescent="0.2">
      <c r="A56" s="1" t="s">
        <v>191</v>
      </c>
      <c r="B56" s="1" t="s">
        <v>193</v>
      </c>
      <c r="C56" s="1" t="s">
        <v>426</v>
      </c>
      <c r="D56" s="1" t="s">
        <v>195</v>
      </c>
      <c r="E56" s="1" t="s">
        <v>194</v>
      </c>
      <c r="F56" s="10">
        <v>7</v>
      </c>
      <c r="G56" s="10">
        <v>7</v>
      </c>
      <c r="H56" s="10">
        <v>7</v>
      </c>
      <c r="I56" s="10">
        <v>14.71</v>
      </c>
      <c r="J56" s="10">
        <f t="shared" si="5"/>
        <v>4.9033333333333333</v>
      </c>
      <c r="K56" s="10">
        <f t="shared" si="6"/>
        <v>0.69049141800786762</v>
      </c>
      <c r="L56" s="10">
        <f t="shared" si="7"/>
        <v>-0.22299892622518147</v>
      </c>
      <c r="M56" s="10">
        <f t="shared" si="4"/>
        <v>0.59841307460961857</v>
      </c>
    </row>
    <row r="57" spans="1:13" x14ac:dyDescent="0.2">
      <c r="A57" s="1" t="s">
        <v>191</v>
      </c>
      <c r="B57" s="1" t="s">
        <v>196</v>
      </c>
      <c r="C57" s="1" t="s">
        <v>440</v>
      </c>
      <c r="D57" s="1" t="s">
        <v>441</v>
      </c>
      <c r="E57" s="1" t="s">
        <v>197</v>
      </c>
      <c r="F57" s="10">
        <v>7</v>
      </c>
      <c r="G57" s="10">
        <v>7</v>
      </c>
      <c r="H57" s="10">
        <v>7</v>
      </c>
      <c r="I57" s="10">
        <v>13.580000000000002</v>
      </c>
      <c r="J57" s="10">
        <f t="shared" si="5"/>
        <v>4.5266666666666673</v>
      </c>
      <c r="K57" s="10">
        <f t="shared" si="6"/>
        <v>0.65577851522482045</v>
      </c>
      <c r="L57" s="10">
        <f t="shared" si="7"/>
        <v>-0.34485510015479015</v>
      </c>
      <c r="M57" s="10">
        <f t="shared" si="4"/>
        <v>0.45200672865339608</v>
      </c>
    </row>
    <row r="58" spans="1:13" x14ac:dyDescent="0.2">
      <c r="A58" s="1" t="s">
        <v>191</v>
      </c>
      <c r="B58" s="1" t="s">
        <v>198</v>
      </c>
      <c r="C58" s="1" t="s">
        <v>426</v>
      </c>
      <c r="D58" s="1" t="s">
        <v>59</v>
      </c>
      <c r="E58" s="1" t="s">
        <v>199</v>
      </c>
      <c r="F58" s="10">
        <v>7</v>
      </c>
      <c r="G58" s="10">
        <v>7</v>
      </c>
      <c r="H58" s="10">
        <v>7</v>
      </c>
      <c r="I58" s="10">
        <v>11.34</v>
      </c>
      <c r="J58" s="10">
        <f t="shared" si="5"/>
        <v>3.78</v>
      </c>
      <c r="K58" s="10">
        <f t="shared" si="6"/>
        <v>0.57749179983722532</v>
      </c>
      <c r="L58" s="10">
        <f t="shared" si="7"/>
        <v>-0.61967278585140395</v>
      </c>
      <c r="M58" s="10">
        <f t="shared" si="4"/>
        <v>0.24006409729488143</v>
      </c>
    </row>
    <row r="59" spans="1:13" x14ac:dyDescent="0.2">
      <c r="A59" s="1" t="s">
        <v>108</v>
      </c>
      <c r="B59" s="1" t="s">
        <v>525</v>
      </c>
      <c r="C59" s="1" t="s">
        <v>18</v>
      </c>
      <c r="D59" s="1" t="s">
        <v>618</v>
      </c>
      <c r="E59" s="1" t="s">
        <v>596</v>
      </c>
      <c r="F59" s="10">
        <v>13</v>
      </c>
      <c r="G59" s="10">
        <v>13</v>
      </c>
      <c r="H59" s="10">
        <v>13</v>
      </c>
      <c r="I59" s="10">
        <v>17.45</v>
      </c>
      <c r="J59" s="10">
        <f t="shared" si="5"/>
        <v>5.8166666666666664</v>
      </c>
      <c r="K59" s="10">
        <f t="shared" si="6"/>
        <v>0.76467417657553627</v>
      </c>
      <c r="L59" s="10">
        <f t="shared" si="7"/>
        <v>3.7412229450762613E-2</v>
      </c>
      <c r="M59" s="10">
        <f t="shared" si="4"/>
        <v>1.089964189279135</v>
      </c>
    </row>
  </sheetData>
  <sortState xmlns:xlrd2="http://schemas.microsoft.com/office/spreadsheetml/2017/richdata2" ref="A2:M58">
    <sortCondition ref="A2:A58"/>
    <sortCondition ref="B2:B58"/>
  </sortState>
  <phoneticPr fontId="9" type="noConversion"/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14ED6F-6329-AA46-B9B4-113CCE7A7CE0}">
  <dimension ref="A1:O90"/>
  <sheetViews>
    <sheetView zoomScaleNormal="100" workbookViewId="0">
      <pane xSplit="4" ySplit="1" topLeftCell="F41" activePane="bottomRight" state="frozen"/>
      <selection pane="topRight" activeCell="C1" sqref="C1"/>
      <selection pane="bottomLeft" activeCell="A2" sqref="A2"/>
      <selection pane="bottomRight" activeCell="D76" sqref="D76"/>
    </sheetView>
  </sheetViews>
  <sheetFormatPr baseColWidth="10" defaultColWidth="19.83203125" defaultRowHeight="16" x14ac:dyDescent="0.2"/>
  <cols>
    <col min="1" max="1" width="17.33203125" style="1" bestFit="1" customWidth="1"/>
    <col min="2" max="2" width="11.1640625" style="1" bestFit="1" customWidth="1"/>
    <col min="3" max="3" width="19.5" bestFit="1" customWidth="1"/>
    <col min="4" max="4" width="41.83203125" bestFit="1" customWidth="1"/>
    <col min="5" max="5" width="34.33203125" bestFit="1" customWidth="1"/>
    <col min="6" max="6" width="219.5" bestFit="1" customWidth="1"/>
    <col min="7" max="7" width="202.33203125" bestFit="1" customWidth="1"/>
    <col min="8" max="8" width="7.6640625" style="11" bestFit="1" customWidth="1"/>
    <col min="9" max="10" width="9.5" bestFit="1" customWidth="1"/>
    <col min="11" max="11" width="15.83203125" style="11" bestFit="1" customWidth="1"/>
    <col min="12" max="12" width="14" style="11" bestFit="1" customWidth="1"/>
    <col min="13" max="13" width="19.33203125" style="11" bestFit="1" customWidth="1"/>
    <col min="14" max="14" width="16.33203125" style="11" bestFit="1" customWidth="1"/>
    <col min="15" max="15" width="14" bestFit="1" customWidth="1"/>
  </cols>
  <sheetData>
    <row r="1" spans="1:14" s="4" customFormat="1" x14ac:dyDescent="0.2">
      <c r="A1" s="2" t="s">
        <v>487</v>
      </c>
      <c r="B1" s="2" t="s">
        <v>485</v>
      </c>
      <c r="C1" s="2" t="s">
        <v>486</v>
      </c>
      <c r="D1" s="2" t="s">
        <v>5</v>
      </c>
      <c r="E1" s="2" t="s">
        <v>6</v>
      </c>
      <c r="F1" s="2" t="s">
        <v>12</v>
      </c>
      <c r="G1" s="2" t="s">
        <v>7</v>
      </c>
      <c r="H1" s="8" t="s">
        <v>8</v>
      </c>
      <c r="I1" s="2" t="s">
        <v>612</v>
      </c>
      <c r="J1" s="2" t="s">
        <v>613</v>
      </c>
      <c r="K1" s="8" t="s">
        <v>9</v>
      </c>
      <c r="L1" s="8" t="s">
        <v>10</v>
      </c>
      <c r="M1" s="8" t="s">
        <v>484</v>
      </c>
      <c r="N1" s="8" t="s">
        <v>11</v>
      </c>
    </row>
    <row r="2" spans="1:14" ht="17" x14ac:dyDescent="0.2">
      <c r="A2" s="1" t="s">
        <v>488</v>
      </c>
      <c r="B2" s="1" t="s">
        <v>491</v>
      </c>
      <c r="C2" s="1" t="s">
        <v>207</v>
      </c>
      <c r="D2" s="1" t="s">
        <v>208</v>
      </c>
      <c r="E2" s="1" t="s">
        <v>444</v>
      </c>
      <c r="F2" s="1" t="s">
        <v>209</v>
      </c>
      <c r="G2" s="19" t="s">
        <v>531</v>
      </c>
      <c r="H2" s="10">
        <v>28</v>
      </c>
      <c r="I2" s="1">
        <f>H2</f>
        <v>28</v>
      </c>
      <c r="J2" s="1">
        <f>H2</f>
        <v>28</v>
      </c>
      <c r="K2" s="10">
        <v>10.56</v>
      </c>
      <c r="L2" s="10">
        <f t="shared" ref="L2:L33" si="0">LOG(K2)</f>
        <v>1.0236639181977936</v>
      </c>
      <c r="M2" s="10">
        <f t="shared" ref="M2:M33" si="1">(2.97*L2)-2.27</f>
        <v>0.77028183704744713</v>
      </c>
      <c r="N2" s="10">
        <f t="shared" ref="N2:N33" si="2">10^M2</f>
        <v>5.8922591169391172</v>
      </c>
    </row>
    <row r="3" spans="1:14" x14ac:dyDescent="0.2">
      <c r="A3" s="1" t="s">
        <v>488</v>
      </c>
      <c r="B3" s="1" t="s">
        <v>491</v>
      </c>
      <c r="C3" s="1" t="s">
        <v>207</v>
      </c>
      <c r="D3" s="1" t="s">
        <v>210</v>
      </c>
      <c r="E3" s="1" t="s">
        <v>92</v>
      </c>
      <c r="F3" s="1" t="s">
        <v>447</v>
      </c>
      <c r="G3" s="1" t="s">
        <v>211</v>
      </c>
      <c r="H3" s="10">
        <v>30</v>
      </c>
      <c r="I3" s="1">
        <f>H3</f>
        <v>30</v>
      </c>
      <c r="J3" s="1">
        <f>H3</f>
        <v>30</v>
      </c>
      <c r="K3" s="10">
        <v>9.1999999999999993</v>
      </c>
      <c r="L3" s="10">
        <f t="shared" si="0"/>
        <v>0.96378782734555524</v>
      </c>
      <c r="M3" s="10">
        <f t="shared" si="1"/>
        <v>0.59244984721629912</v>
      </c>
      <c r="N3" s="10">
        <f t="shared" si="2"/>
        <v>3.9124594302481053</v>
      </c>
    </row>
    <row r="4" spans="1:14" x14ac:dyDescent="0.2">
      <c r="A4" s="1" t="s">
        <v>488</v>
      </c>
      <c r="B4" s="1" t="s">
        <v>491</v>
      </c>
      <c r="C4" s="1" t="s">
        <v>207</v>
      </c>
      <c r="D4" s="1" t="s">
        <v>212</v>
      </c>
      <c r="E4" s="1" t="s">
        <v>448</v>
      </c>
      <c r="F4" s="1" t="s">
        <v>214</v>
      </c>
      <c r="G4" s="1" t="s">
        <v>213</v>
      </c>
      <c r="H4" s="10">
        <v>29</v>
      </c>
      <c r="I4" s="1">
        <f>H4</f>
        <v>29</v>
      </c>
      <c r="J4" s="1">
        <f>H4</f>
        <v>29</v>
      </c>
      <c r="K4" s="10">
        <v>11.2</v>
      </c>
      <c r="L4" s="10">
        <f t="shared" si="0"/>
        <v>1.0492180226701815</v>
      </c>
      <c r="M4" s="10">
        <f t="shared" si="1"/>
        <v>0.84617752733043927</v>
      </c>
      <c r="N4" s="10">
        <f t="shared" si="2"/>
        <v>7.0174209216677417</v>
      </c>
    </row>
    <row r="5" spans="1:14" x14ac:dyDescent="0.2">
      <c r="A5" s="1" t="s">
        <v>488</v>
      </c>
      <c r="B5" s="1" t="s">
        <v>491</v>
      </c>
      <c r="C5" s="20" t="s">
        <v>536</v>
      </c>
      <c r="D5" s="1" t="s">
        <v>215</v>
      </c>
      <c r="E5" s="1" t="s">
        <v>449</v>
      </c>
      <c r="F5" s="1" t="s">
        <v>217</v>
      </c>
      <c r="G5" s="1" t="s">
        <v>216</v>
      </c>
      <c r="H5" s="10">
        <v>21</v>
      </c>
      <c r="I5" s="1">
        <f>H5</f>
        <v>21</v>
      </c>
      <c r="J5" s="1">
        <f>H5</f>
        <v>21</v>
      </c>
      <c r="K5" s="10">
        <v>12.27</v>
      </c>
      <c r="L5" s="10">
        <f t="shared" si="0"/>
        <v>1.0888445627270043</v>
      </c>
      <c r="M5" s="10">
        <f t="shared" si="1"/>
        <v>0.96386835129920279</v>
      </c>
      <c r="N5" s="10">
        <f t="shared" si="2"/>
        <v>9.2017059600976623</v>
      </c>
    </row>
    <row r="6" spans="1:14" x14ac:dyDescent="0.2">
      <c r="A6" s="1" t="s">
        <v>488</v>
      </c>
      <c r="B6" s="1" t="s">
        <v>491</v>
      </c>
      <c r="C6" s="20" t="s">
        <v>536</v>
      </c>
      <c r="D6" s="1" t="s">
        <v>221</v>
      </c>
      <c r="E6" s="1" t="s">
        <v>449</v>
      </c>
      <c r="F6" s="1" t="s">
        <v>217</v>
      </c>
      <c r="G6" s="1" t="s">
        <v>222</v>
      </c>
      <c r="H6" s="10">
        <v>21</v>
      </c>
      <c r="I6" s="1">
        <f>H6</f>
        <v>21</v>
      </c>
      <c r="J6" s="1">
        <f>H6</f>
        <v>21</v>
      </c>
      <c r="K6" s="10">
        <v>7.52</v>
      </c>
      <c r="L6" s="10">
        <f t="shared" si="0"/>
        <v>0.87621784059164221</v>
      </c>
      <c r="M6" s="10">
        <f t="shared" si="1"/>
        <v>0.33236698655717767</v>
      </c>
      <c r="N6" s="10">
        <f t="shared" si="2"/>
        <v>2.1496461961113962</v>
      </c>
    </row>
    <row r="7" spans="1:14" x14ac:dyDescent="0.2">
      <c r="A7" s="1" t="s">
        <v>488</v>
      </c>
      <c r="B7" s="1" t="s">
        <v>491</v>
      </c>
      <c r="C7" s="20" t="s">
        <v>536</v>
      </c>
      <c r="D7" s="1" t="s">
        <v>223</v>
      </c>
      <c r="E7" s="1" t="s">
        <v>449</v>
      </c>
      <c r="F7" s="1" t="s">
        <v>217</v>
      </c>
      <c r="G7" s="1" t="s">
        <v>224</v>
      </c>
      <c r="H7" s="10" t="s">
        <v>66</v>
      </c>
      <c r="I7" s="1">
        <v>21</v>
      </c>
      <c r="J7" s="1">
        <v>23</v>
      </c>
      <c r="K7" s="10">
        <v>7.96</v>
      </c>
      <c r="L7" s="10">
        <f t="shared" si="0"/>
        <v>0.90091306773766899</v>
      </c>
      <c r="M7" s="10">
        <f t="shared" si="1"/>
        <v>0.40571181118087685</v>
      </c>
      <c r="N7" s="10">
        <f t="shared" si="2"/>
        <v>2.5451407894109717</v>
      </c>
    </row>
    <row r="8" spans="1:14" x14ac:dyDescent="0.2">
      <c r="A8" s="1" t="s">
        <v>488</v>
      </c>
      <c r="B8" s="1" t="s">
        <v>491</v>
      </c>
      <c r="C8" s="20" t="s">
        <v>536</v>
      </c>
      <c r="D8" s="1" t="s">
        <v>227</v>
      </c>
      <c r="E8" s="1" t="s">
        <v>449</v>
      </c>
      <c r="F8" s="1" t="s">
        <v>217</v>
      </c>
      <c r="G8" s="1" t="s">
        <v>228</v>
      </c>
      <c r="H8" s="10" t="s">
        <v>66</v>
      </c>
      <c r="I8" s="1">
        <v>21</v>
      </c>
      <c r="J8" s="1">
        <v>23</v>
      </c>
      <c r="K8" s="10">
        <v>9.2200000000000006</v>
      </c>
      <c r="L8" s="10">
        <f t="shared" si="0"/>
        <v>0.96473092105362934</v>
      </c>
      <c r="M8" s="10">
        <f t="shared" si="1"/>
        <v>0.59525083552927915</v>
      </c>
      <c r="N8" s="10">
        <f t="shared" si="2"/>
        <v>3.9377744388638107</v>
      </c>
    </row>
    <row r="9" spans="1:14" x14ac:dyDescent="0.2">
      <c r="A9" s="1" t="s">
        <v>488</v>
      </c>
      <c r="B9" s="1" t="s">
        <v>491</v>
      </c>
      <c r="C9" s="20" t="s">
        <v>536</v>
      </c>
      <c r="D9" s="1" t="s">
        <v>229</v>
      </c>
      <c r="E9" s="1" t="s">
        <v>449</v>
      </c>
      <c r="F9" s="1" t="s">
        <v>217</v>
      </c>
      <c r="G9" s="1" t="s">
        <v>230</v>
      </c>
      <c r="H9" s="10">
        <v>21</v>
      </c>
      <c r="I9" s="1">
        <f>H9</f>
        <v>21</v>
      </c>
      <c r="J9" s="1">
        <f>H9</f>
        <v>21</v>
      </c>
      <c r="K9" s="10">
        <v>10.7</v>
      </c>
      <c r="L9" s="10">
        <f t="shared" si="0"/>
        <v>1.0293837776852097</v>
      </c>
      <c r="M9" s="10">
        <f t="shared" si="1"/>
        <v>0.78726981972507293</v>
      </c>
      <c r="N9" s="10">
        <f t="shared" si="2"/>
        <v>6.1273095274350364</v>
      </c>
    </row>
    <row r="10" spans="1:14" x14ac:dyDescent="0.2">
      <c r="A10" s="1" t="s">
        <v>488</v>
      </c>
      <c r="B10" s="1" t="s">
        <v>491</v>
      </c>
      <c r="C10" s="20" t="s">
        <v>536</v>
      </c>
      <c r="D10" s="1" t="s">
        <v>326</v>
      </c>
      <c r="E10" s="1" t="s">
        <v>444</v>
      </c>
      <c r="F10" s="1" t="s">
        <v>467</v>
      </c>
      <c r="G10" s="1" t="s">
        <v>606</v>
      </c>
      <c r="H10" s="10" t="s">
        <v>69</v>
      </c>
      <c r="I10" s="1">
        <v>22</v>
      </c>
      <c r="J10" s="1">
        <v>30</v>
      </c>
      <c r="K10" s="10">
        <v>13.1</v>
      </c>
      <c r="L10" s="10">
        <f t="shared" si="0"/>
        <v>1.1172712956557642</v>
      </c>
      <c r="M10" s="10">
        <f t="shared" si="1"/>
        <v>1.0482957480976198</v>
      </c>
      <c r="N10" s="10">
        <f t="shared" si="2"/>
        <v>11.17624074105327</v>
      </c>
    </row>
    <row r="11" spans="1:14" ht="17" x14ac:dyDescent="0.2">
      <c r="A11" s="1" t="s">
        <v>488</v>
      </c>
      <c r="B11" s="1" t="s">
        <v>491</v>
      </c>
      <c r="C11" s="20" t="s">
        <v>536</v>
      </c>
      <c r="D11" s="1" t="s">
        <v>324</v>
      </c>
      <c r="E11" s="1" t="s">
        <v>444</v>
      </c>
      <c r="F11" s="1" t="s">
        <v>467</v>
      </c>
      <c r="G11" s="19" t="s">
        <v>558</v>
      </c>
      <c r="H11" s="10">
        <v>22</v>
      </c>
      <c r="I11" s="1">
        <f>H11</f>
        <v>22</v>
      </c>
      <c r="J11" s="1">
        <f>H11</f>
        <v>22</v>
      </c>
      <c r="K11" s="10">
        <v>8.5</v>
      </c>
      <c r="L11" s="10">
        <f t="shared" si="0"/>
        <v>0.92941892571429274</v>
      </c>
      <c r="M11" s="10">
        <f t="shared" si="1"/>
        <v>0.4903742093714496</v>
      </c>
      <c r="N11" s="10">
        <f t="shared" si="2"/>
        <v>3.0929593297438758</v>
      </c>
    </row>
    <row r="12" spans="1:14" s="1" customFormat="1" ht="17" x14ac:dyDescent="0.2">
      <c r="A12" s="1" t="s">
        <v>488</v>
      </c>
      <c r="B12" s="1" t="s">
        <v>491</v>
      </c>
      <c r="C12" s="20" t="s">
        <v>536</v>
      </c>
      <c r="D12" s="1" t="s">
        <v>554</v>
      </c>
      <c r="E12" s="1" t="s">
        <v>555</v>
      </c>
      <c r="F12" s="1" t="s">
        <v>553</v>
      </c>
      <c r="G12" s="19" t="s">
        <v>558</v>
      </c>
      <c r="H12" s="10">
        <v>22</v>
      </c>
      <c r="I12" s="1">
        <f>H12</f>
        <v>22</v>
      </c>
      <c r="J12" s="1">
        <f>H12</f>
        <v>22</v>
      </c>
      <c r="K12" s="10">
        <v>8.6</v>
      </c>
      <c r="L12" s="10">
        <f t="shared" si="0"/>
        <v>0.93449845124356767</v>
      </c>
      <c r="M12" s="10">
        <f t="shared" si="1"/>
        <v>0.505460400193396</v>
      </c>
      <c r="N12" s="10">
        <f t="shared" si="2"/>
        <v>3.2022880905259958</v>
      </c>
    </row>
    <row r="13" spans="1:14" x14ac:dyDescent="0.2">
      <c r="A13" s="1" t="s">
        <v>488</v>
      </c>
      <c r="B13" s="1" t="s">
        <v>491</v>
      </c>
      <c r="C13" s="1" t="s">
        <v>200</v>
      </c>
      <c r="D13" s="1" t="s">
        <v>234</v>
      </c>
      <c r="E13" s="1" t="s">
        <v>235</v>
      </c>
      <c r="F13" s="1" t="s">
        <v>416</v>
      </c>
      <c r="G13" s="1" t="s">
        <v>236</v>
      </c>
      <c r="H13" s="10" t="s">
        <v>255</v>
      </c>
      <c r="I13" s="1">
        <v>26</v>
      </c>
      <c r="J13" s="1">
        <v>28</v>
      </c>
      <c r="K13" s="10">
        <v>21</v>
      </c>
      <c r="L13" s="10">
        <f t="shared" si="0"/>
        <v>1.3222192947339193</v>
      </c>
      <c r="M13" s="10">
        <f t="shared" si="1"/>
        <v>1.6569913053597407</v>
      </c>
      <c r="N13" s="10">
        <f t="shared" si="2"/>
        <v>45.393252876234882</v>
      </c>
    </row>
    <row r="14" spans="1:14" x14ac:dyDescent="0.2">
      <c r="A14" s="1" t="s">
        <v>488</v>
      </c>
      <c r="B14" s="1" t="s">
        <v>491</v>
      </c>
      <c r="C14" s="1" t="s">
        <v>200</v>
      </c>
      <c r="D14" s="1" t="s">
        <v>242</v>
      </c>
      <c r="E14" s="1" t="s">
        <v>449</v>
      </c>
      <c r="F14" s="1" t="s">
        <v>538</v>
      </c>
      <c r="G14" s="1" t="s">
        <v>241</v>
      </c>
      <c r="H14" s="10">
        <v>26</v>
      </c>
      <c r="I14" s="1">
        <f>H14</f>
        <v>26</v>
      </c>
      <c r="J14" s="1">
        <f>H14</f>
        <v>26</v>
      </c>
      <c r="K14" s="10">
        <v>20.21</v>
      </c>
      <c r="L14" s="10">
        <f t="shared" si="0"/>
        <v>1.3055663135153039</v>
      </c>
      <c r="M14" s="10">
        <f t="shared" si="1"/>
        <v>1.6075319511404529</v>
      </c>
      <c r="N14" s="10">
        <f t="shared" si="2"/>
        <v>40.507174525757634</v>
      </c>
    </row>
    <row r="15" spans="1:14" x14ac:dyDescent="0.2">
      <c r="A15" s="1" t="s">
        <v>488</v>
      </c>
      <c r="B15" s="1" t="s">
        <v>491</v>
      </c>
      <c r="C15" s="1" t="s">
        <v>200</v>
      </c>
      <c r="D15" s="1" t="s">
        <v>251</v>
      </c>
      <c r="E15" s="1" t="s">
        <v>425</v>
      </c>
      <c r="F15" s="1" t="s">
        <v>252</v>
      </c>
      <c r="G15" s="1" t="s">
        <v>563</v>
      </c>
      <c r="H15" s="10" t="s">
        <v>247</v>
      </c>
      <c r="I15" s="1">
        <v>29</v>
      </c>
      <c r="J15" s="1">
        <v>30</v>
      </c>
      <c r="K15" s="10">
        <v>30.2</v>
      </c>
      <c r="L15" s="10">
        <f t="shared" si="0"/>
        <v>1.4800069429571505</v>
      </c>
      <c r="M15" s="10">
        <f t="shared" si="1"/>
        <v>2.1256206205827373</v>
      </c>
      <c r="N15" s="10">
        <f t="shared" si="2"/>
        <v>133.54284388274309</v>
      </c>
    </row>
    <row r="16" spans="1:14" x14ac:dyDescent="0.2">
      <c r="A16" s="1" t="s">
        <v>488</v>
      </c>
      <c r="B16" s="1" t="s">
        <v>491</v>
      </c>
      <c r="C16" s="1" t="s">
        <v>200</v>
      </c>
      <c r="D16" s="1" t="s">
        <v>253</v>
      </c>
      <c r="E16" s="1" t="s">
        <v>444</v>
      </c>
      <c r="F16" s="1" t="s">
        <v>455</v>
      </c>
      <c r="G16" s="1" t="s">
        <v>254</v>
      </c>
      <c r="H16" s="10" t="s">
        <v>255</v>
      </c>
      <c r="I16" s="1">
        <v>26</v>
      </c>
      <c r="J16" s="1">
        <v>28</v>
      </c>
      <c r="K16" s="10">
        <v>17</v>
      </c>
      <c r="L16" s="10">
        <f t="shared" si="0"/>
        <v>1.2304489213782739</v>
      </c>
      <c r="M16" s="10">
        <f t="shared" si="1"/>
        <v>1.3844332964934738</v>
      </c>
      <c r="N16" s="10">
        <f t="shared" si="2"/>
        <v>24.234457177296079</v>
      </c>
    </row>
    <row r="17" spans="1:14" x14ac:dyDescent="0.2">
      <c r="A17" s="1" t="s">
        <v>488</v>
      </c>
      <c r="B17" s="1" t="s">
        <v>491</v>
      </c>
      <c r="C17" s="1" t="s">
        <v>200</v>
      </c>
      <c r="D17" s="1" t="s">
        <v>258</v>
      </c>
      <c r="E17" s="1" t="s">
        <v>456</v>
      </c>
      <c r="F17" s="1" t="s">
        <v>252</v>
      </c>
      <c r="G17" s="1" t="s">
        <v>259</v>
      </c>
      <c r="H17" s="10" t="s">
        <v>260</v>
      </c>
      <c r="I17" s="1">
        <v>28</v>
      </c>
      <c r="J17" s="1">
        <v>30</v>
      </c>
      <c r="K17" s="10">
        <v>20.5</v>
      </c>
      <c r="L17" s="10">
        <f t="shared" si="0"/>
        <v>1.3117538610557542</v>
      </c>
      <c r="M17" s="10">
        <f t="shared" si="1"/>
        <v>1.6259089673355902</v>
      </c>
      <c r="N17" s="10">
        <f t="shared" si="2"/>
        <v>42.258002778926091</v>
      </c>
    </row>
    <row r="18" spans="1:14" x14ac:dyDescent="0.2">
      <c r="A18" s="1" t="s">
        <v>488</v>
      </c>
      <c r="B18" s="1" t="s">
        <v>491</v>
      </c>
      <c r="C18" s="1" t="s">
        <v>200</v>
      </c>
      <c r="D18" s="1" t="s">
        <v>267</v>
      </c>
      <c r="E18" s="1" t="s">
        <v>444</v>
      </c>
      <c r="F18" s="1" t="s">
        <v>458</v>
      </c>
      <c r="G18" s="1" t="s">
        <v>268</v>
      </c>
      <c r="H18" s="10">
        <v>26</v>
      </c>
      <c r="I18" s="1">
        <f>H18</f>
        <v>26</v>
      </c>
      <c r="J18" s="1">
        <f>H18</f>
        <v>26</v>
      </c>
      <c r="K18" s="10">
        <v>16.8</v>
      </c>
      <c r="L18" s="10">
        <f t="shared" si="0"/>
        <v>1.2253092817258628</v>
      </c>
      <c r="M18" s="10">
        <f t="shared" si="1"/>
        <v>1.3691685667258127</v>
      </c>
      <c r="N18" s="10">
        <f t="shared" si="2"/>
        <v>23.39745209342459</v>
      </c>
    </row>
    <row r="19" spans="1:14" x14ac:dyDescent="0.2">
      <c r="A19" s="1" t="s">
        <v>488</v>
      </c>
      <c r="B19" s="1" t="s">
        <v>491</v>
      </c>
      <c r="C19" s="1" t="s">
        <v>200</v>
      </c>
      <c r="D19" s="1" t="s">
        <v>443</v>
      </c>
      <c r="E19" s="1" t="s">
        <v>444</v>
      </c>
      <c r="F19" s="1" t="s">
        <v>562</v>
      </c>
      <c r="G19" s="1" t="s">
        <v>201</v>
      </c>
      <c r="H19" s="10">
        <v>19</v>
      </c>
      <c r="I19" s="1">
        <f>H19</f>
        <v>19</v>
      </c>
      <c r="J19" s="1">
        <f>H19</f>
        <v>19</v>
      </c>
      <c r="K19" s="10">
        <v>9.1</v>
      </c>
      <c r="L19" s="10">
        <f t="shared" si="0"/>
        <v>0.95904139232109353</v>
      </c>
      <c r="M19" s="10">
        <f t="shared" si="1"/>
        <v>0.57835293519364805</v>
      </c>
      <c r="N19" s="10">
        <f t="shared" si="2"/>
        <v>3.7875025612248616</v>
      </c>
    </row>
    <row r="20" spans="1:14" ht="17" x14ac:dyDescent="0.2">
      <c r="A20" s="1" t="s">
        <v>488</v>
      </c>
      <c r="B20" s="1" t="s">
        <v>491</v>
      </c>
      <c r="C20" s="1" t="s">
        <v>200</v>
      </c>
      <c r="D20" s="1" t="s">
        <v>276</v>
      </c>
      <c r="E20" s="1" t="s">
        <v>556</v>
      </c>
      <c r="F20" s="1" t="s">
        <v>616</v>
      </c>
      <c r="G20" s="19" t="s">
        <v>615</v>
      </c>
      <c r="H20" s="10" t="s">
        <v>557</v>
      </c>
      <c r="I20" s="1">
        <v>18</v>
      </c>
      <c r="J20" s="1">
        <v>21</v>
      </c>
      <c r="K20" s="10">
        <v>11</v>
      </c>
      <c r="L20" s="10">
        <f t="shared" si="0"/>
        <v>1.0413926851582251</v>
      </c>
      <c r="M20" s="10">
        <f t="shared" si="1"/>
        <v>0.82293627491992893</v>
      </c>
      <c r="N20" s="10">
        <f t="shared" si="2"/>
        <v>6.6517554622340516</v>
      </c>
    </row>
    <row r="21" spans="1:14" x14ac:dyDescent="0.2">
      <c r="A21" s="1" t="s">
        <v>488</v>
      </c>
      <c r="B21" s="1" t="s">
        <v>491</v>
      </c>
      <c r="C21" s="1" t="s">
        <v>200</v>
      </c>
      <c r="D21" s="1" t="s">
        <v>279</v>
      </c>
      <c r="E21" s="1" t="s">
        <v>444</v>
      </c>
      <c r="F21" s="1" t="s">
        <v>461</v>
      </c>
      <c r="G21" s="1" t="s">
        <v>280</v>
      </c>
      <c r="H21" s="10">
        <v>21</v>
      </c>
      <c r="I21" s="1">
        <f>H21</f>
        <v>21</v>
      </c>
      <c r="J21" s="1">
        <f>H21</f>
        <v>21</v>
      </c>
      <c r="K21" s="10">
        <v>12</v>
      </c>
      <c r="L21" s="10">
        <f t="shared" si="0"/>
        <v>1.0791812460476249</v>
      </c>
      <c r="M21" s="10">
        <f t="shared" si="1"/>
        <v>0.93516830076144597</v>
      </c>
      <c r="N21" s="10">
        <f t="shared" si="2"/>
        <v>8.6132747501835052</v>
      </c>
    </row>
    <row r="22" spans="1:14" x14ac:dyDescent="0.2">
      <c r="A22" s="1" t="s">
        <v>488</v>
      </c>
      <c r="B22" s="1" t="s">
        <v>491</v>
      </c>
      <c r="C22" s="1" t="s">
        <v>200</v>
      </c>
      <c r="D22" s="1" t="s">
        <v>298</v>
      </c>
      <c r="E22" s="1" t="s">
        <v>444</v>
      </c>
      <c r="F22" s="1" t="s">
        <v>463</v>
      </c>
      <c r="G22" s="1" t="s">
        <v>299</v>
      </c>
      <c r="H22" s="10" t="s">
        <v>245</v>
      </c>
      <c r="I22" s="1">
        <v>28</v>
      </c>
      <c r="J22" s="1">
        <v>29</v>
      </c>
      <c r="K22" s="10">
        <v>14</v>
      </c>
      <c r="L22" s="10">
        <f t="shared" si="0"/>
        <v>1.146128035678238</v>
      </c>
      <c r="M22" s="10">
        <f t="shared" si="1"/>
        <v>1.1340002659643669</v>
      </c>
      <c r="N22" s="10">
        <f t="shared" si="2"/>
        <v>13.614455162225347</v>
      </c>
    </row>
    <row r="23" spans="1:14" x14ac:dyDescent="0.2">
      <c r="A23" s="1" t="s">
        <v>488</v>
      </c>
      <c r="B23" s="1" t="s">
        <v>491</v>
      </c>
      <c r="C23" s="1" t="s">
        <v>200</v>
      </c>
      <c r="D23" s="1" t="s">
        <v>303</v>
      </c>
      <c r="E23" s="1" t="s">
        <v>425</v>
      </c>
      <c r="F23" s="1" t="s">
        <v>252</v>
      </c>
      <c r="G23" s="1" t="s">
        <v>304</v>
      </c>
      <c r="H23" s="10" t="s">
        <v>247</v>
      </c>
      <c r="I23" s="1">
        <v>29</v>
      </c>
      <c r="J23" s="1">
        <v>30</v>
      </c>
      <c r="K23" s="10">
        <v>21</v>
      </c>
      <c r="L23" s="10">
        <f t="shared" si="0"/>
        <v>1.3222192947339193</v>
      </c>
      <c r="M23" s="10">
        <f t="shared" si="1"/>
        <v>1.6569913053597407</v>
      </c>
      <c r="N23" s="10">
        <f t="shared" si="2"/>
        <v>45.393252876234882</v>
      </c>
    </row>
    <row r="24" spans="1:14" x14ac:dyDescent="0.2">
      <c r="A24" s="1" t="s">
        <v>488</v>
      </c>
      <c r="B24" s="1" t="s">
        <v>491</v>
      </c>
      <c r="C24" s="1" t="s">
        <v>200</v>
      </c>
      <c r="D24" s="1" t="s">
        <v>305</v>
      </c>
      <c r="E24" s="1" t="s">
        <v>425</v>
      </c>
      <c r="F24" s="1" t="s">
        <v>367</v>
      </c>
      <c r="G24" s="1" t="s">
        <v>213</v>
      </c>
      <c r="H24" s="10">
        <v>29</v>
      </c>
      <c r="I24" s="1">
        <f>H24</f>
        <v>29</v>
      </c>
      <c r="J24" s="1">
        <f>H24</f>
        <v>29</v>
      </c>
      <c r="K24" s="10">
        <v>21.28</v>
      </c>
      <c r="L24" s="10">
        <f t="shared" si="0"/>
        <v>1.3279716236230106</v>
      </c>
      <c r="M24" s="10">
        <f t="shared" si="1"/>
        <v>1.6740757221603415</v>
      </c>
      <c r="N24" s="10">
        <f t="shared" si="2"/>
        <v>47.2145355801809</v>
      </c>
    </row>
    <row r="25" spans="1:14" s="1" customFormat="1" x14ac:dyDescent="0.2">
      <c r="A25" s="1" t="s">
        <v>488</v>
      </c>
      <c r="B25" s="1" t="s">
        <v>491</v>
      </c>
      <c r="C25" s="1" t="s">
        <v>200</v>
      </c>
      <c r="D25" s="1" t="s">
        <v>552</v>
      </c>
      <c r="E25" s="1" t="s">
        <v>444</v>
      </c>
      <c r="F25" s="1" t="s">
        <v>566</v>
      </c>
      <c r="G25" s="1" t="s">
        <v>561</v>
      </c>
      <c r="H25" s="10" t="s">
        <v>247</v>
      </c>
      <c r="I25" s="1">
        <v>29</v>
      </c>
      <c r="J25" s="1">
        <v>30</v>
      </c>
      <c r="K25" s="10">
        <v>17.3</v>
      </c>
      <c r="L25" s="10">
        <f t="shared" si="0"/>
        <v>1.2380461031287955</v>
      </c>
      <c r="M25" s="10">
        <f t="shared" si="1"/>
        <v>1.4069969262925226</v>
      </c>
      <c r="N25" s="10">
        <f t="shared" si="2"/>
        <v>25.526832360505889</v>
      </c>
    </row>
    <row r="26" spans="1:14" x14ac:dyDescent="0.2">
      <c r="A26" s="1" t="s">
        <v>488</v>
      </c>
      <c r="B26" s="1" t="s">
        <v>491</v>
      </c>
      <c r="C26" s="1" t="s">
        <v>200</v>
      </c>
      <c r="D26" s="1" t="s">
        <v>308</v>
      </c>
      <c r="E26" s="1" t="s">
        <v>425</v>
      </c>
      <c r="F26" s="1" t="s">
        <v>424</v>
      </c>
      <c r="G26" s="1" t="s">
        <v>309</v>
      </c>
      <c r="H26" s="10" t="s">
        <v>260</v>
      </c>
      <c r="I26" s="1">
        <v>29</v>
      </c>
      <c r="J26" s="1">
        <v>30</v>
      </c>
      <c r="K26" s="10">
        <v>26.03</v>
      </c>
      <c r="L26" s="10">
        <f t="shared" si="0"/>
        <v>1.4154741681092358</v>
      </c>
      <c r="M26" s="10">
        <f t="shared" si="1"/>
        <v>1.9339582792844303</v>
      </c>
      <c r="N26" s="10">
        <f t="shared" si="2"/>
        <v>85.893100390749794</v>
      </c>
    </row>
    <row r="27" spans="1:14" s="1" customFormat="1" x14ac:dyDescent="0.2">
      <c r="A27" s="1" t="s">
        <v>488</v>
      </c>
      <c r="B27" s="1" t="s">
        <v>491</v>
      </c>
      <c r="C27" s="1" t="s">
        <v>200</v>
      </c>
      <c r="D27" s="1" t="s">
        <v>311</v>
      </c>
      <c r="E27" s="1" t="s">
        <v>444</v>
      </c>
      <c r="F27" s="1" t="s">
        <v>564</v>
      </c>
      <c r="G27" s="1" t="s">
        <v>565</v>
      </c>
      <c r="H27" s="10">
        <v>29</v>
      </c>
      <c r="I27" s="1">
        <f>H27</f>
        <v>29</v>
      </c>
      <c r="J27" s="1">
        <f>H27</f>
        <v>29</v>
      </c>
      <c r="K27" s="10">
        <v>19.3</v>
      </c>
      <c r="L27" s="10">
        <f t="shared" si="0"/>
        <v>1.2855573090077739</v>
      </c>
      <c r="M27" s="10">
        <f t="shared" si="1"/>
        <v>1.5481052077530886</v>
      </c>
      <c r="N27" s="10">
        <f t="shared" si="2"/>
        <v>35.326873870969855</v>
      </c>
    </row>
    <row r="28" spans="1:14" x14ac:dyDescent="0.2">
      <c r="A28" s="1" t="s">
        <v>488</v>
      </c>
      <c r="B28" s="1" t="s">
        <v>491</v>
      </c>
      <c r="C28" s="1" t="s">
        <v>200</v>
      </c>
      <c r="D28" s="1" t="s">
        <v>358</v>
      </c>
      <c r="E28" s="1" t="s">
        <v>444</v>
      </c>
      <c r="F28" s="1" t="s">
        <v>455</v>
      </c>
      <c r="G28" s="1" t="s">
        <v>359</v>
      </c>
      <c r="H28" s="10" t="s">
        <v>255</v>
      </c>
      <c r="I28" s="1">
        <v>26</v>
      </c>
      <c r="J28" s="1">
        <v>28</v>
      </c>
      <c r="K28" s="10">
        <v>22.3</v>
      </c>
      <c r="L28" s="10">
        <f t="shared" si="0"/>
        <v>1.3483048630481607</v>
      </c>
      <c r="M28" s="10">
        <f t="shared" si="1"/>
        <v>1.7344654432530375</v>
      </c>
      <c r="N28" s="10">
        <f t="shared" si="2"/>
        <v>54.258207643666587</v>
      </c>
    </row>
    <row r="29" spans="1:14" ht="17" customHeight="1" x14ac:dyDescent="0.2">
      <c r="A29" s="1" t="s">
        <v>488</v>
      </c>
      <c r="B29" s="1" t="s">
        <v>491</v>
      </c>
      <c r="C29" s="1" t="s">
        <v>200</v>
      </c>
      <c r="D29" s="1" t="s">
        <v>365</v>
      </c>
      <c r="E29" s="1" t="s">
        <v>444</v>
      </c>
      <c r="F29" s="1" t="s">
        <v>367</v>
      </c>
      <c r="G29" s="1" t="s">
        <v>213</v>
      </c>
      <c r="H29" s="10" t="s">
        <v>614</v>
      </c>
      <c r="I29" s="1">
        <v>26</v>
      </c>
      <c r="J29" s="1">
        <v>29</v>
      </c>
      <c r="K29" s="10">
        <v>24.6</v>
      </c>
      <c r="L29" s="10">
        <f t="shared" si="0"/>
        <v>1.3909351071033791</v>
      </c>
      <c r="M29" s="10">
        <f t="shared" si="1"/>
        <v>1.8610772680970364</v>
      </c>
      <c r="N29" s="10">
        <f t="shared" si="2"/>
        <v>72.623515506302112</v>
      </c>
    </row>
    <row r="30" spans="1:14" x14ac:dyDescent="0.2">
      <c r="A30" s="1" t="s">
        <v>488</v>
      </c>
      <c r="B30" s="1" t="s">
        <v>491</v>
      </c>
      <c r="C30" s="1" t="s">
        <v>200</v>
      </c>
      <c r="D30" s="1" t="s">
        <v>383</v>
      </c>
      <c r="E30" s="1" t="s">
        <v>444</v>
      </c>
      <c r="F30" s="1" t="s">
        <v>471</v>
      </c>
      <c r="G30" s="1" t="s">
        <v>46</v>
      </c>
      <c r="H30" s="10" t="s">
        <v>106</v>
      </c>
      <c r="I30" s="1">
        <v>23</v>
      </c>
      <c r="J30" s="1">
        <v>26</v>
      </c>
      <c r="K30" s="10">
        <v>26.23</v>
      </c>
      <c r="L30" s="10">
        <f t="shared" si="0"/>
        <v>1.4187982905903536</v>
      </c>
      <c r="M30" s="10">
        <f t="shared" si="1"/>
        <v>1.9438309230533499</v>
      </c>
      <c r="N30" s="10">
        <f t="shared" si="2"/>
        <v>87.868036761479942</v>
      </c>
    </row>
    <row r="31" spans="1:14" x14ac:dyDescent="0.2">
      <c r="A31" s="1" t="s">
        <v>488</v>
      </c>
      <c r="B31" s="1" t="s">
        <v>491</v>
      </c>
      <c r="C31" s="1" t="s">
        <v>200</v>
      </c>
      <c r="D31" s="1" t="s">
        <v>586</v>
      </c>
      <c r="E31" s="1" t="s">
        <v>444</v>
      </c>
      <c r="F31" s="1" t="s">
        <v>587</v>
      </c>
      <c r="G31" s="1" t="s">
        <v>46</v>
      </c>
      <c r="H31" s="10" t="s">
        <v>557</v>
      </c>
      <c r="I31" s="1">
        <v>18</v>
      </c>
      <c r="J31" s="1">
        <v>21</v>
      </c>
      <c r="K31" s="10">
        <v>7.5</v>
      </c>
      <c r="L31" s="10">
        <f t="shared" si="0"/>
        <v>0.87506126339170009</v>
      </c>
      <c r="M31" s="10">
        <f t="shared" si="1"/>
        <v>0.32893195227334937</v>
      </c>
      <c r="N31" s="10">
        <f t="shared" si="2"/>
        <v>2.1327107217339494</v>
      </c>
    </row>
    <row r="32" spans="1:14" s="1" customFormat="1" x14ac:dyDescent="0.2">
      <c r="A32" s="1" t="s">
        <v>488</v>
      </c>
      <c r="B32" s="1" t="s">
        <v>491</v>
      </c>
      <c r="C32" s="1" t="s">
        <v>200</v>
      </c>
      <c r="D32" s="1" t="s">
        <v>400</v>
      </c>
      <c r="E32" s="1" t="s">
        <v>444</v>
      </c>
      <c r="F32" s="1" t="s">
        <v>367</v>
      </c>
      <c r="G32" s="1" t="s">
        <v>571</v>
      </c>
      <c r="H32" s="10">
        <v>21</v>
      </c>
      <c r="I32" s="1">
        <f>H32</f>
        <v>21</v>
      </c>
      <c r="J32" s="1">
        <f>H32</f>
        <v>21</v>
      </c>
      <c r="K32" s="10">
        <v>11.34</v>
      </c>
      <c r="L32" s="10">
        <f t="shared" si="0"/>
        <v>1.0546130545568877</v>
      </c>
      <c r="M32" s="10">
        <f t="shared" si="1"/>
        <v>0.86220077203395684</v>
      </c>
      <c r="N32" s="10">
        <f t="shared" si="2"/>
        <v>7.2811633105897418</v>
      </c>
    </row>
    <row r="33" spans="1:14" x14ac:dyDescent="0.2">
      <c r="A33" s="1" t="s">
        <v>488</v>
      </c>
      <c r="B33" s="1" t="s">
        <v>491</v>
      </c>
      <c r="C33" s="1" t="s">
        <v>200</v>
      </c>
      <c r="D33" s="1" t="s">
        <v>411</v>
      </c>
      <c r="E33" s="1" t="s">
        <v>18</v>
      </c>
      <c r="F33" s="1" t="s">
        <v>252</v>
      </c>
      <c r="G33" s="1" t="s">
        <v>412</v>
      </c>
      <c r="H33" s="10" t="s">
        <v>247</v>
      </c>
      <c r="I33" s="1">
        <v>29</v>
      </c>
      <c r="J33" s="1">
        <v>30</v>
      </c>
      <c r="K33" s="10">
        <v>28</v>
      </c>
      <c r="L33" s="10">
        <f t="shared" si="0"/>
        <v>1.4471580313422192</v>
      </c>
      <c r="M33" s="10">
        <f t="shared" si="1"/>
        <v>2.0280593530863915</v>
      </c>
      <c r="N33" s="10">
        <f t="shared" si="2"/>
        <v>106.67418981176512</v>
      </c>
    </row>
    <row r="34" spans="1:14" x14ac:dyDescent="0.2">
      <c r="A34" s="1" t="s">
        <v>488</v>
      </c>
      <c r="B34" s="1" t="s">
        <v>491</v>
      </c>
      <c r="C34" s="1" t="s">
        <v>202</v>
      </c>
      <c r="D34" s="1" t="s">
        <v>203</v>
      </c>
      <c r="E34" s="1" t="s">
        <v>444</v>
      </c>
      <c r="F34" s="1" t="s">
        <v>445</v>
      </c>
      <c r="G34" s="1" t="s">
        <v>204</v>
      </c>
      <c r="H34" s="10">
        <v>28</v>
      </c>
      <c r="I34" s="1">
        <f>H34</f>
        <v>28</v>
      </c>
      <c r="J34" s="1">
        <f>H34</f>
        <v>28</v>
      </c>
      <c r="K34" s="10">
        <v>17.2</v>
      </c>
      <c r="L34" s="10">
        <f t="shared" ref="L34:L65" si="3">LOG(K34)</f>
        <v>1.2355284469075489</v>
      </c>
      <c r="M34" s="10">
        <f t="shared" ref="M34:M65" si="4">(2.97*L34)-2.27</f>
        <v>1.3995194873154206</v>
      </c>
      <c r="N34" s="10">
        <f t="shared" ref="N34:N65" si="5">10^M34</f>
        <v>25.091087636656379</v>
      </c>
    </row>
    <row r="35" spans="1:14" x14ac:dyDescent="0.2">
      <c r="A35" s="1" t="s">
        <v>488</v>
      </c>
      <c r="B35" s="1" t="s">
        <v>491</v>
      </c>
      <c r="C35" s="1" t="s">
        <v>202</v>
      </c>
      <c r="D35" s="1" t="s">
        <v>205</v>
      </c>
      <c r="E35" s="1" t="s">
        <v>444</v>
      </c>
      <c r="F35" s="1" t="s">
        <v>446</v>
      </c>
      <c r="G35" s="1" t="s">
        <v>206</v>
      </c>
      <c r="H35" s="10">
        <v>29</v>
      </c>
      <c r="I35" s="1">
        <f>H35</f>
        <v>29</v>
      </c>
      <c r="J35" s="1">
        <f>H35</f>
        <v>29</v>
      </c>
      <c r="K35" s="10">
        <v>19.399999999999999</v>
      </c>
      <c r="L35" s="10">
        <f t="shared" si="3"/>
        <v>1.287801729930226</v>
      </c>
      <c r="M35" s="10">
        <f t="shared" si="4"/>
        <v>1.5547711378927715</v>
      </c>
      <c r="N35" s="10">
        <f t="shared" si="5"/>
        <v>35.873284177434165</v>
      </c>
    </row>
    <row r="36" spans="1:14" x14ac:dyDescent="0.2">
      <c r="A36" s="1" t="s">
        <v>488</v>
      </c>
      <c r="B36" s="1" t="s">
        <v>491</v>
      </c>
      <c r="C36" s="1" t="s">
        <v>202</v>
      </c>
      <c r="D36" s="1" t="s">
        <v>248</v>
      </c>
      <c r="E36" s="1" t="s">
        <v>474</v>
      </c>
      <c r="F36" s="1" t="s">
        <v>417</v>
      </c>
      <c r="G36" s="1" t="s">
        <v>249</v>
      </c>
      <c r="H36" s="10" t="s">
        <v>250</v>
      </c>
      <c r="I36" s="1">
        <v>22</v>
      </c>
      <c r="J36" s="1">
        <v>28</v>
      </c>
      <c r="K36" s="10">
        <v>13</v>
      </c>
      <c r="L36" s="10">
        <f t="shared" si="3"/>
        <v>1.1139433523068367</v>
      </c>
      <c r="M36" s="10">
        <f t="shared" si="4"/>
        <v>1.0384117563513051</v>
      </c>
      <c r="N36" s="10">
        <f t="shared" si="5"/>
        <v>10.924756261409161</v>
      </c>
    </row>
    <row r="37" spans="1:14" x14ac:dyDescent="0.2">
      <c r="A37" s="1" t="s">
        <v>488</v>
      </c>
      <c r="B37" s="1" t="s">
        <v>491</v>
      </c>
      <c r="C37" s="1" t="s">
        <v>202</v>
      </c>
      <c r="D37" s="1" t="s">
        <v>281</v>
      </c>
      <c r="E37" s="1" t="s">
        <v>425</v>
      </c>
      <c r="F37" s="1" t="s">
        <v>462</v>
      </c>
      <c r="G37" s="1" t="s">
        <v>414</v>
      </c>
      <c r="H37" s="10" t="s">
        <v>250</v>
      </c>
      <c r="I37" s="1">
        <v>22</v>
      </c>
      <c r="J37" s="1">
        <v>28</v>
      </c>
      <c r="K37" s="10">
        <v>11.14</v>
      </c>
      <c r="L37" s="10">
        <f t="shared" si="3"/>
        <v>1.0468851908377101</v>
      </c>
      <c r="M37" s="10">
        <f t="shared" si="4"/>
        <v>0.83924901678799912</v>
      </c>
      <c r="N37" s="10">
        <f t="shared" si="5"/>
        <v>6.9063568864268881</v>
      </c>
    </row>
    <row r="38" spans="1:14" x14ac:dyDescent="0.2">
      <c r="A38" s="1" t="s">
        <v>488</v>
      </c>
      <c r="B38" s="1" t="s">
        <v>491</v>
      </c>
      <c r="C38" s="1" t="s">
        <v>202</v>
      </c>
      <c r="D38" s="1" t="s">
        <v>341</v>
      </c>
      <c r="E38" s="1" t="s">
        <v>444</v>
      </c>
      <c r="F38" s="1" t="s">
        <v>593</v>
      </c>
      <c r="G38" s="1" t="s">
        <v>213</v>
      </c>
      <c r="H38" s="10">
        <v>29</v>
      </c>
      <c r="I38" s="1">
        <f>H38</f>
        <v>29</v>
      </c>
      <c r="J38" s="1">
        <f>H38</f>
        <v>29</v>
      </c>
      <c r="K38" s="10">
        <v>19.2</v>
      </c>
      <c r="L38" s="10">
        <f t="shared" si="3"/>
        <v>1.2833012287035497</v>
      </c>
      <c r="M38" s="10">
        <f t="shared" si="4"/>
        <v>1.5414046492495426</v>
      </c>
      <c r="N38" s="10">
        <f t="shared" si="5"/>
        <v>34.786012545494934</v>
      </c>
    </row>
    <row r="39" spans="1:14" x14ac:dyDescent="0.2">
      <c r="A39" s="1" t="s">
        <v>488</v>
      </c>
      <c r="B39" s="1" t="s">
        <v>491</v>
      </c>
      <c r="C39" s="1" t="s">
        <v>202</v>
      </c>
      <c r="D39" s="1" t="s">
        <v>533</v>
      </c>
      <c r="E39" s="1" t="s">
        <v>534</v>
      </c>
      <c r="F39" s="1" t="s">
        <v>535</v>
      </c>
      <c r="G39" s="1" t="s">
        <v>204</v>
      </c>
      <c r="H39" s="10">
        <v>28</v>
      </c>
      <c r="I39" s="1">
        <f>H39</f>
        <v>28</v>
      </c>
      <c r="J39" s="1">
        <f>H39</f>
        <v>28</v>
      </c>
      <c r="K39" s="10">
        <v>14.42</v>
      </c>
      <c r="L39" s="10">
        <f t="shared" si="3"/>
        <v>1.1589652603834102</v>
      </c>
      <c r="M39" s="10">
        <f t="shared" si="4"/>
        <v>1.1721268233387283</v>
      </c>
      <c r="N39" s="10">
        <f t="shared" si="5"/>
        <v>14.863696308494777</v>
      </c>
    </row>
    <row r="40" spans="1:14" s="1" customFormat="1" ht="17" x14ac:dyDescent="0.2">
      <c r="A40" s="1" t="s">
        <v>488</v>
      </c>
      <c r="B40" s="1" t="s">
        <v>491</v>
      </c>
      <c r="C40" s="1" t="s">
        <v>529</v>
      </c>
      <c r="D40" s="1" t="s">
        <v>579</v>
      </c>
      <c r="E40" s="1" t="s">
        <v>449</v>
      </c>
      <c r="F40" s="1" t="s">
        <v>578</v>
      </c>
      <c r="G40" s="19" t="s">
        <v>558</v>
      </c>
      <c r="H40" s="10">
        <v>22</v>
      </c>
      <c r="I40" s="1">
        <f>H40</f>
        <v>22</v>
      </c>
      <c r="J40" s="1">
        <f>H40</f>
        <v>22</v>
      </c>
      <c r="K40" s="10">
        <v>8.19</v>
      </c>
      <c r="L40" s="10">
        <f t="shared" si="3"/>
        <v>0.9132839017604184</v>
      </c>
      <c r="M40" s="10">
        <f t="shared" si="4"/>
        <v>0.44245318822844304</v>
      </c>
      <c r="N40" s="10">
        <f t="shared" si="5"/>
        <v>2.7698304683443293</v>
      </c>
    </row>
    <row r="41" spans="1:14" x14ac:dyDescent="0.2">
      <c r="A41" s="1" t="s">
        <v>488</v>
      </c>
      <c r="B41" s="1" t="s">
        <v>491</v>
      </c>
      <c r="C41" s="1" t="s">
        <v>529</v>
      </c>
      <c r="D41" s="1" t="s">
        <v>317</v>
      </c>
      <c r="E41" s="1" t="s">
        <v>18</v>
      </c>
      <c r="F41" s="1" t="s">
        <v>627</v>
      </c>
      <c r="G41" s="1" t="s">
        <v>318</v>
      </c>
      <c r="H41" s="10" t="s">
        <v>319</v>
      </c>
      <c r="I41" s="1">
        <v>22</v>
      </c>
      <c r="J41" s="1">
        <v>23</v>
      </c>
      <c r="K41" s="10">
        <f>AVERAGE(5,5.2)</f>
        <v>5.0999999999999996</v>
      </c>
      <c r="L41" s="10">
        <f t="shared" si="3"/>
        <v>0.70757017609793638</v>
      </c>
      <c r="M41" s="10">
        <f t="shared" si="4"/>
        <v>-0.16851657698912881</v>
      </c>
      <c r="N41" s="10">
        <f t="shared" si="5"/>
        <v>0.6783962256689352</v>
      </c>
    </row>
    <row r="42" spans="1:14" s="22" customFormat="1" x14ac:dyDescent="0.2">
      <c r="A42" s="20" t="s">
        <v>488</v>
      </c>
      <c r="B42" s="20" t="s">
        <v>491</v>
      </c>
      <c r="C42" s="20" t="s">
        <v>529</v>
      </c>
      <c r="D42" s="20" t="s">
        <v>342</v>
      </c>
      <c r="E42" s="20" t="s">
        <v>444</v>
      </c>
      <c r="F42" s="20" t="s">
        <v>603</v>
      </c>
      <c r="G42" s="20" t="s">
        <v>344</v>
      </c>
      <c r="H42" s="21">
        <v>30</v>
      </c>
      <c r="I42" s="1">
        <f>H42</f>
        <v>30</v>
      </c>
      <c r="J42" s="1">
        <f>H42</f>
        <v>30</v>
      </c>
      <c r="K42" s="21">
        <v>6.5</v>
      </c>
      <c r="L42" s="21">
        <f t="shared" si="3"/>
        <v>0.81291335664285558</v>
      </c>
      <c r="M42" s="21">
        <f t="shared" si="4"/>
        <v>0.14435266922928136</v>
      </c>
      <c r="N42" s="21">
        <f t="shared" si="5"/>
        <v>1.394288576661793</v>
      </c>
    </row>
    <row r="43" spans="1:14" s="22" customFormat="1" ht="17" customHeight="1" x14ac:dyDescent="0.2">
      <c r="A43" s="20" t="s">
        <v>488</v>
      </c>
      <c r="B43" s="20" t="s">
        <v>491</v>
      </c>
      <c r="C43" s="20" t="s">
        <v>529</v>
      </c>
      <c r="D43" s="20" t="s">
        <v>345</v>
      </c>
      <c r="E43" s="20" t="s">
        <v>444</v>
      </c>
      <c r="F43" s="20" t="s">
        <v>604</v>
      </c>
      <c r="G43" s="20" t="s">
        <v>605</v>
      </c>
      <c r="H43" s="21" t="s">
        <v>260</v>
      </c>
      <c r="I43" s="1">
        <v>28</v>
      </c>
      <c r="J43" s="1">
        <v>30</v>
      </c>
      <c r="K43" s="21">
        <v>6.9</v>
      </c>
      <c r="L43" s="21">
        <f t="shared" si="3"/>
        <v>0.83884909073725533</v>
      </c>
      <c r="M43" s="21">
        <f t="shared" si="4"/>
        <v>0.22138179948964831</v>
      </c>
      <c r="N43" s="21">
        <f t="shared" si="5"/>
        <v>1.6648756423521915</v>
      </c>
    </row>
    <row r="44" spans="1:14" x14ac:dyDescent="0.2">
      <c r="A44" s="1" t="s">
        <v>488</v>
      </c>
      <c r="B44" s="1" t="s">
        <v>491</v>
      </c>
      <c r="C44" s="1" t="s">
        <v>529</v>
      </c>
      <c r="D44" s="1" t="s">
        <v>348</v>
      </c>
      <c r="E44" t="s">
        <v>92</v>
      </c>
      <c r="F44" s="1" t="s">
        <v>349</v>
      </c>
      <c r="G44" s="1" t="s">
        <v>204</v>
      </c>
      <c r="H44" s="10">
        <v>28</v>
      </c>
      <c r="I44" s="1">
        <f>H44</f>
        <v>28</v>
      </c>
      <c r="J44" s="1">
        <f>H44</f>
        <v>28</v>
      </c>
      <c r="K44" s="10">
        <v>8</v>
      </c>
      <c r="L44" s="10">
        <f t="shared" si="3"/>
        <v>0.90308998699194354</v>
      </c>
      <c r="M44" s="10">
        <f t="shared" si="4"/>
        <v>0.41217726136607258</v>
      </c>
      <c r="N44" s="10">
        <f t="shared" si="5"/>
        <v>2.5833143794745315</v>
      </c>
    </row>
    <row r="45" spans="1:14" x14ac:dyDescent="0.2">
      <c r="A45" s="1" t="s">
        <v>488</v>
      </c>
      <c r="B45" s="1" t="s">
        <v>491</v>
      </c>
      <c r="C45" s="1" t="s">
        <v>545</v>
      </c>
      <c r="D45" s="1" t="s">
        <v>546</v>
      </c>
      <c r="E45" s="1" t="s">
        <v>425</v>
      </c>
      <c r="F45" s="1" t="s">
        <v>608</v>
      </c>
      <c r="G45" s="1" t="s">
        <v>607</v>
      </c>
      <c r="H45" s="10" t="s">
        <v>260</v>
      </c>
      <c r="I45" s="1">
        <v>28</v>
      </c>
      <c r="J45" s="1">
        <v>30</v>
      </c>
      <c r="K45" s="10">
        <v>11.41</v>
      </c>
      <c r="L45" s="10">
        <f t="shared" si="3"/>
        <v>1.0572856444182146</v>
      </c>
      <c r="M45" s="10">
        <f t="shared" si="4"/>
        <v>0.87013836392209765</v>
      </c>
      <c r="N45" s="10">
        <f t="shared" si="5"/>
        <v>7.4154645644458483</v>
      </c>
    </row>
    <row r="46" spans="1:14" x14ac:dyDescent="0.2">
      <c r="A46" s="1" t="s">
        <v>488</v>
      </c>
      <c r="B46" s="1" t="s">
        <v>490</v>
      </c>
      <c r="C46" s="1" t="s">
        <v>232</v>
      </c>
      <c r="D46" s="1" t="s">
        <v>233</v>
      </c>
      <c r="E46" s="1" t="s">
        <v>92</v>
      </c>
      <c r="F46" s="1" t="s">
        <v>416</v>
      </c>
      <c r="G46" s="1" t="s">
        <v>222</v>
      </c>
      <c r="H46" s="10">
        <v>21</v>
      </c>
      <c r="I46" s="1">
        <f>H46</f>
        <v>21</v>
      </c>
      <c r="J46" s="1">
        <f>H46</f>
        <v>21</v>
      </c>
      <c r="K46" s="10">
        <v>11</v>
      </c>
      <c r="L46" s="10">
        <f t="shared" si="3"/>
        <v>1.0413926851582251</v>
      </c>
      <c r="M46" s="10">
        <f t="shared" si="4"/>
        <v>0.82293627491992893</v>
      </c>
      <c r="N46" s="10">
        <f t="shared" si="5"/>
        <v>6.6517554622340516</v>
      </c>
    </row>
    <row r="47" spans="1:14" x14ac:dyDescent="0.2">
      <c r="A47" s="1" t="s">
        <v>488</v>
      </c>
      <c r="B47" s="1" t="s">
        <v>490</v>
      </c>
      <c r="C47" s="1" t="s">
        <v>232</v>
      </c>
      <c r="D47" s="1" t="s">
        <v>328</v>
      </c>
      <c r="E47" s="1" t="s">
        <v>425</v>
      </c>
      <c r="F47" s="1" t="s">
        <v>611</v>
      </c>
      <c r="G47" s="1" t="s">
        <v>609</v>
      </c>
      <c r="H47" s="10" t="s">
        <v>250</v>
      </c>
      <c r="I47" s="1">
        <v>22</v>
      </c>
      <c r="J47" s="1">
        <v>28</v>
      </c>
      <c r="K47" s="10">
        <v>5.75</v>
      </c>
      <c r="L47" s="10">
        <f t="shared" si="3"/>
        <v>0.75966784468963044</v>
      </c>
      <c r="M47" s="10">
        <f t="shared" si="4"/>
        <v>-1.378650127179748E-2</v>
      </c>
      <c r="N47" s="10">
        <f t="shared" si="5"/>
        <v>0.96875397769721239</v>
      </c>
    </row>
    <row r="48" spans="1:14" x14ac:dyDescent="0.2">
      <c r="A48" s="1" t="s">
        <v>488</v>
      </c>
      <c r="B48" s="1" t="s">
        <v>490</v>
      </c>
      <c r="C48" s="1" t="s">
        <v>232</v>
      </c>
      <c r="D48" s="1" t="s">
        <v>330</v>
      </c>
      <c r="E48" s="1" t="s">
        <v>425</v>
      </c>
      <c r="F48" s="1" t="s">
        <v>416</v>
      </c>
      <c r="G48" s="1" t="s">
        <v>331</v>
      </c>
      <c r="H48" s="10">
        <v>29</v>
      </c>
      <c r="I48" s="1">
        <f>H48</f>
        <v>29</v>
      </c>
      <c r="J48" s="1">
        <f>H48</f>
        <v>29</v>
      </c>
      <c r="K48" s="10">
        <v>6.46</v>
      </c>
      <c r="L48" s="10">
        <f t="shared" si="3"/>
        <v>0.81023251799508411</v>
      </c>
      <c r="M48" s="10">
        <f t="shared" si="4"/>
        <v>0.13639057844540003</v>
      </c>
      <c r="N48" s="10">
        <f t="shared" si="5"/>
        <v>1.3689594322668939</v>
      </c>
    </row>
    <row r="49" spans="1:14" x14ac:dyDescent="0.2">
      <c r="A49" s="1" t="s">
        <v>488</v>
      </c>
      <c r="B49" s="1" t="s">
        <v>490</v>
      </c>
      <c r="C49" s="1" t="s">
        <v>232</v>
      </c>
      <c r="D49" s="1" t="s">
        <v>350</v>
      </c>
      <c r="E49" s="1" t="s">
        <v>425</v>
      </c>
      <c r="F49" s="1" t="s">
        <v>416</v>
      </c>
      <c r="G49" s="1" t="s">
        <v>351</v>
      </c>
      <c r="H49" s="10">
        <v>30</v>
      </c>
      <c r="I49" s="1">
        <f>H49</f>
        <v>30</v>
      </c>
      <c r="J49" s="1">
        <f>H49</f>
        <v>30</v>
      </c>
      <c r="K49" s="10">
        <v>12.8</v>
      </c>
      <c r="L49" s="10">
        <f t="shared" si="3"/>
        <v>1.1072099696478683</v>
      </c>
      <c r="M49" s="10">
        <f t="shared" si="4"/>
        <v>1.0184136098541692</v>
      </c>
      <c r="N49" s="10">
        <f t="shared" si="5"/>
        <v>10.43310576055222</v>
      </c>
    </row>
    <row r="50" spans="1:14" x14ac:dyDescent="0.2">
      <c r="A50" s="1" t="s">
        <v>488</v>
      </c>
      <c r="B50" s="1" t="s">
        <v>490</v>
      </c>
      <c r="C50" s="1" t="s">
        <v>232</v>
      </c>
      <c r="D50" s="1" t="s">
        <v>386</v>
      </c>
      <c r="E50" s="1" t="s">
        <v>425</v>
      </c>
      <c r="F50" s="1" t="s">
        <v>416</v>
      </c>
      <c r="G50" s="1" t="s">
        <v>387</v>
      </c>
      <c r="H50" s="10">
        <v>30</v>
      </c>
      <c r="I50" s="1">
        <f>H50</f>
        <v>30</v>
      </c>
      <c r="J50" s="1">
        <f>H50</f>
        <v>30</v>
      </c>
      <c r="K50" s="10">
        <v>7.75</v>
      </c>
      <c r="L50" s="10">
        <f t="shared" si="3"/>
        <v>0.88930170250631024</v>
      </c>
      <c r="M50" s="10">
        <f t="shared" si="4"/>
        <v>0.37122605644374174</v>
      </c>
      <c r="N50" s="10">
        <f t="shared" si="5"/>
        <v>2.3508561564447059</v>
      </c>
    </row>
    <row r="51" spans="1:14" x14ac:dyDescent="0.2">
      <c r="A51" s="1" t="s">
        <v>488</v>
      </c>
      <c r="B51" s="1" t="s">
        <v>490</v>
      </c>
      <c r="C51" s="1" t="s">
        <v>232</v>
      </c>
      <c r="D51" s="1" t="s">
        <v>388</v>
      </c>
      <c r="E51" s="1" t="s">
        <v>425</v>
      </c>
      <c r="F51" s="1" t="s">
        <v>416</v>
      </c>
      <c r="G51" s="1" t="s">
        <v>389</v>
      </c>
      <c r="H51" s="10">
        <v>25</v>
      </c>
      <c r="I51" s="1">
        <f>H51</f>
        <v>25</v>
      </c>
      <c r="J51" s="1">
        <f>H51</f>
        <v>25</v>
      </c>
      <c r="K51" s="10">
        <v>8.6</v>
      </c>
      <c r="L51" s="10">
        <f t="shared" si="3"/>
        <v>0.93449845124356767</v>
      </c>
      <c r="M51" s="10">
        <f t="shared" si="4"/>
        <v>0.505460400193396</v>
      </c>
      <c r="N51" s="10">
        <f t="shared" si="5"/>
        <v>3.2022880905259958</v>
      </c>
    </row>
    <row r="52" spans="1:14" x14ac:dyDescent="0.2">
      <c r="A52" s="1" t="s">
        <v>488</v>
      </c>
      <c r="B52" s="1" t="s">
        <v>490</v>
      </c>
      <c r="C52" s="1" t="s">
        <v>232</v>
      </c>
      <c r="D52" s="1" t="s">
        <v>392</v>
      </c>
      <c r="E52" s="1" t="s">
        <v>425</v>
      </c>
      <c r="F52" s="1" t="s">
        <v>416</v>
      </c>
      <c r="G52" s="1" t="s">
        <v>391</v>
      </c>
      <c r="H52" s="10">
        <v>23</v>
      </c>
      <c r="I52" s="1">
        <f>H52</f>
        <v>23</v>
      </c>
      <c r="J52" s="1">
        <f>H52</f>
        <v>23</v>
      </c>
      <c r="K52" s="10">
        <v>7.64</v>
      </c>
      <c r="L52" s="10">
        <f t="shared" si="3"/>
        <v>0.88309335857568994</v>
      </c>
      <c r="M52" s="10">
        <f t="shared" si="4"/>
        <v>0.35278727496979911</v>
      </c>
      <c r="N52" s="10">
        <f t="shared" si="5"/>
        <v>2.2531353167501496</v>
      </c>
    </row>
    <row r="53" spans="1:14" x14ac:dyDescent="0.2">
      <c r="A53" s="1" t="s">
        <v>488</v>
      </c>
      <c r="B53" s="1" t="s">
        <v>490</v>
      </c>
      <c r="C53" s="1" t="s">
        <v>232</v>
      </c>
      <c r="D53" s="1" t="s">
        <v>393</v>
      </c>
      <c r="E53" s="1" t="s">
        <v>425</v>
      </c>
      <c r="F53" s="1" t="s">
        <v>416</v>
      </c>
      <c r="G53" s="1" t="s">
        <v>394</v>
      </c>
      <c r="H53" s="10" t="s">
        <v>395</v>
      </c>
      <c r="I53" s="1">
        <v>23</v>
      </c>
      <c r="J53" s="1">
        <v>28</v>
      </c>
      <c r="K53" s="10">
        <v>6.82</v>
      </c>
      <c r="L53" s="10">
        <f t="shared" si="3"/>
        <v>0.83378437465647892</v>
      </c>
      <c r="M53" s="10">
        <f t="shared" si="4"/>
        <v>0.20633959272974245</v>
      </c>
      <c r="N53" s="10">
        <f t="shared" si="5"/>
        <v>1.6081982779115045</v>
      </c>
    </row>
    <row r="54" spans="1:14" x14ac:dyDescent="0.2">
      <c r="A54" s="1" t="s">
        <v>488</v>
      </c>
      <c r="B54" s="1" t="s">
        <v>490</v>
      </c>
      <c r="C54" s="1" t="s">
        <v>232</v>
      </c>
      <c r="D54" s="1" t="s">
        <v>396</v>
      </c>
      <c r="E54" s="1" t="s">
        <v>451</v>
      </c>
      <c r="F54" s="1" t="s">
        <v>452</v>
      </c>
      <c r="G54" s="1" t="s">
        <v>397</v>
      </c>
      <c r="H54" s="10">
        <v>28</v>
      </c>
      <c r="I54" s="1">
        <f>H54</f>
        <v>28</v>
      </c>
      <c r="J54" s="1">
        <f>H54</f>
        <v>28</v>
      </c>
      <c r="K54" s="10">
        <v>9.86</v>
      </c>
      <c r="L54" s="10">
        <f t="shared" si="3"/>
        <v>0.99387691494121122</v>
      </c>
      <c r="M54" s="10">
        <f t="shared" si="4"/>
        <v>0.68181443737539738</v>
      </c>
      <c r="N54" s="10">
        <f t="shared" si="5"/>
        <v>4.8063394231168282</v>
      </c>
    </row>
    <row r="55" spans="1:14" x14ac:dyDescent="0.2">
      <c r="A55" s="1" t="s">
        <v>488</v>
      </c>
      <c r="B55" s="1" t="s">
        <v>490</v>
      </c>
      <c r="C55" s="1" t="s">
        <v>232</v>
      </c>
      <c r="D55" s="1" t="s">
        <v>398</v>
      </c>
      <c r="E55" s="1" t="s">
        <v>444</v>
      </c>
      <c r="F55" s="1" t="s">
        <v>453</v>
      </c>
      <c r="G55" s="1" t="s">
        <v>399</v>
      </c>
      <c r="H55" s="10">
        <v>23</v>
      </c>
      <c r="I55" s="1">
        <f>H55</f>
        <v>23</v>
      </c>
      <c r="J55" s="1">
        <f>H55</f>
        <v>23</v>
      </c>
      <c r="K55" s="10">
        <v>7</v>
      </c>
      <c r="L55" s="10">
        <f t="shared" si="3"/>
        <v>0.84509804001425681</v>
      </c>
      <c r="M55" s="10">
        <f t="shared" si="4"/>
        <v>0.23994117884234267</v>
      </c>
      <c r="N55" s="10">
        <f t="shared" si="5"/>
        <v>1.737565475691121</v>
      </c>
    </row>
    <row r="56" spans="1:14" x14ac:dyDescent="0.2">
      <c r="A56" s="1" t="s">
        <v>488</v>
      </c>
      <c r="B56" s="1" t="s">
        <v>490</v>
      </c>
      <c r="C56" s="1" t="s">
        <v>232</v>
      </c>
      <c r="D56" s="1" t="s">
        <v>410</v>
      </c>
      <c r="E56" s="1" t="s">
        <v>425</v>
      </c>
      <c r="F56" s="1" t="s">
        <v>454</v>
      </c>
      <c r="G56" s="1" t="s">
        <v>211</v>
      </c>
      <c r="H56" s="10">
        <v>30</v>
      </c>
      <c r="I56" s="1">
        <f>H56</f>
        <v>30</v>
      </c>
      <c r="J56" s="1">
        <f>H56</f>
        <v>30</v>
      </c>
      <c r="K56" s="10">
        <v>6.19</v>
      </c>
      <c r="L56" s="10">
        <f t="shared" si="3"/>
        <v>0.79169064902011799</v>
      </c>
      <c r="M56" s="10">
        <f t="shared" si="4"/>
        <v>8.1321227589750578E-2</v>
      </c>
      <c r="N56" s="10">
        <f t="shared" si="5"/>
        <v>1.2059275795676079</v>
      </c>
    </row>
    <row r="57" spans="1:14" x14ac:dyDescent="0.2">
      <c r="A57" s="1" t="s">
        <v>488</v>
      </c>
      <c r="B57" s="1" t="s">
        <v>490</v>
      </c>
      <c r="C57" s="1" t="s">
        <v>282</v>
      </c>
      <c r="D57" s="1" t="s">
        <v>283</v>
      </c>
      <c r="E57" s="1" t="s">
        <v>18</v>
      </c>
      <c r="F57" s="1" t="s">
        <v>419</v>
      </c>
      <c r="G57" s="1" t="s">
        <v>284</v>
      </c>
      <c r="H57" s="10" t="s">
        <v>285</v>
      </c>
      <c r="I57" s="1">
        <v>22</v>
      </c>
      <c r="J57" s="1">
        <v>25</v>
      </c>
      <c r="K57" s="10">
        <v>25.75</v>
      </c>
      <c r="L57" s="10">
        <f t="shared" si="3"/>
        <v>1.4107772333772097</v>
      </c>
      <c r="M57" s="10">
        <f t="shared" si="4"/>
        <v>1.920008383130313</v>
      </c>
      <c r="N57" s="10">
        <f t="shared" si="5"/>
        <v>83.177982668631557</v>
      </c>
    </row>
    <row r="58" spans="1:14" x14ac:dyDescent="0.2">
      <c r="A58" s="1" t="s">
        <v>488</v>
      </c>
      <c r="B58" s="1" t="s">
        <v>490</v>
      </c>
      <c r="C58" s="1" t="s">
        <v>282</v>
      </c>
      <c r="D58" s="1" t="s">
        <v>289</v>
      </c>
      <c r="E58" s="1" t="s">
        <v>18</v>
      </c>
      <c r="F58" s="1" t="s">
        <v>291</v>
      </c>
      <c r="G58" s="1" t="s">
        <v>290</v>
      </c>
      <c r="H58" s="10">
        <v>22</v>
      </c>
      <c r="I58" s="1">
        <f>H58</f>
        <v>22</v>
      </c>
      <c r="J58" s="1">
        <f>H58</f>
        <v>22</v>
      </c>
      <c r="K58" s="10">
        <v>12.19</v>
      </c>
      <c r="L58" s="10">
        <f t="shared" si="3"/>
        <v>1.086003705618382</v>
      </c>
      <c r="M58" s="10">
        <f t="shared" si="4"/>
        <v>0.95543100568659467</v>
      </c>
      <c r="N58" s="10">
        <f t="shared" si="5"/>
        <v>9.0246632551878871</v>
      </c>
    </row>
    <row r="59" spans="1:14" x14ac:dyDescent="0.2">
      <c r="A59" s="1" t="s">
        <v>488</v>
      </c>
      <c r="B59" s="1" t="s">
        <v>490</v>
      </c>
      <c r="C59" s="1" t="s">
        <v>282</v>
      </c>
      <c r="D59" s="1" t="s">
        <v>294</v>
      </c>
      <c r="E59" s="1" t="s">
        <v>18</v>
      </c>
      <c r="F59" s="1" t="s">
        <v>482</v>
      </c>
      <c r="G59" s="1" t="s">
        <v>295</v>
      </c>
      <c r="H59" s="10" t="s">
        <v>66</v>
      </c>
      <c r="I59" s="1">
        <v>21</v>
      </c>
      <c r="J59" s="1">
        <v>23</v>
      </c>
      <c r="K59" s="10">
        <v>16.68</v>
      </c>
      <c r="L59" s="10">
        <f t="shared" si="3"/>
        <v>1.2221960463017199</v>
      </c>
      <c r="M59" s="10">
        <f t="shared" si="4"/>
        <v>1.3599222575161081</v>
      </c>
      <c r="N59" s="10">
        <f t="shared" si="5"/>
        <v>22.904576042651009</v>
      </c>
    </row>
    <row r="60" spans="1:14" x14ac:dyDescent="0.2">
      <c r="A60" s="1" t="s">
        <v>488</v>
      </c>
      <c r="B60" s="1" t="s">
        <v>490</v>
      </c>
      <c r="C60" s="1" t="s">
        <v>282</v>
      </c>
      <c r="D60" s="1" t="s">
        <v>296</v>
      </c>
      <c r="E60" s="1" t="s">
        <v>18</v>
      </c>
      <c r="F60" s="1" t="s">
        <v>482</v>
      </c>
      <c r="G60" s="1" t="s">
        <v>297</v>
      </c>
      <c r="H60" s="10">
        <v>22</v>
      </c>
      <c r="I60" s="1">
        <f>H60</f>
        <v>22</v>
      </c>
      <c r="J60" s="1">
        <f>H60</f>
        <v>22</v>
      </c>
      <c r="K60" s="10">
        <v>19</v>
      </c>
      <c r="L60" s="10">
        <f t="shared" si="3"/>
        <v>1.2787536009528289</v>
      </c>
      <c r="M60" s="10">
        <f t="shared" si="4"/>
        <v>1.527898194829902</v>
      </c>
      <c r="N60" s="10">
        <f t="shared" si="5"/>
        <v>33.720825269810831</v>
      </c>
    </row>
    <row r="61" spans="1:14" x14ac:dyDescent="0.2">
      <c r="A61" s="1" t="s">
        <v>488</v>
      </c>
      <c r="B61" s="1" t="s">
        <v>490</v>
      </c>
      <c r="C61" s="1" t="s">
        <v>282</v>
      </c>
      <c r="D61" s="1" t="s">
        <v>321</v>
      </c>
      <c r="E61" s="1" t="s">
        <v>18</v>
      </c>
      <c r="F61" s="1" t="s">
        <v>483</v>
      </c>
      <c r="G61" s="1" t="s">
        <v>322</v>
      </c>
      <c r="H61" s="10" t="s">
        <v>285</v>
      </c>
      <c r="I61" s="1">
        <v>22</v>
      </c>
      <c r="J61" s="1">
        <v>25</v>
      </c>
      <c r="K61" s="10">
        <v>21.25</v>
      </c>
      <c r="L61" s="10">
        <f t="shared" si="3"/>
        <v>1.3273589343863303</v>
      </c>
      <c r="M61" s="10">
        <f t="shared" si="4"/>
        <v>1.6722560351274014</v>
      </c>
      <c r="N61" s="10">
        <f t="shared" si="5"/>
        <v>47.017121290588825</v>
      </c>
    </row>
    <row r="62" spans="1:14" x14ac:dyDescent="0.2">
      <c r="A62" s="1" t="s">
        <v>488</v>
      </c>
      <c r="B62" s="1" t="s">
        <v>490</v>
      </c>
      <c r="C62" s="1" t="s">
        <v>282</v>
      </c>
      <c r="D62" s="1" t="s">
        <v>380</v>
      </c>
      <c r="E62" s="1" t="s">
        <v>381</v>
      </c>
      <c r="F62" s="1" t="s">
        <v>323</v>
      </c>
      <c r="G62" s="1" t="s">
        <v>382</v>
      </c>
      <c r="H62" s="10" t="s">
        <v>285</v>
      </c>
      <c r="I62" s="1">
        <v>22</v>
      </c>
      <c r="J62" s="1">
        <v>25</v>
      </c>
      <c r="K62" s="10">
        <v>27.2</v>
      </c>
      <c r="L62" s="10">
        <f t="shared" si="3"/>
        <v>1.4345689040341987</v>
      </c>
      <c r="M62" s="10">
        <f t="shared" si="4"/>
        <v>1.9906696449815704</v>
      </c>
      <c r="N62" s="10">
        <f t="shared" si="5"/>
        <v>97.87451995360081</v>
      </c>
    </row>
    <row r="63" spans="1:14" x14ac:dyDescent="0.2">
      <c r="A63" s="1" t="s">
        <v>489</v>
      </c>
      <c r="C63" s="1" t="s">
        <v>286</v>
      </c>
      <c r="D63" s="1" t="s">
        <v>287</v>
      </c>
      <c r="E63" s="1" t="s">
        <v>425</v>
      </c>
      <c r="F63" s="1" t="s">
        <v>288</v>
      </c>
      <c r="G63" s="1" t="s">
        <v>194</v>
      </c>
      <c r="H63" s="10">
        <v>7</v>
      </c>
      <c r="I63" s="1">
        <f>H63</f>
        <v>7</v>
      </c>
      <c r="J63" s="1">
        <f>H63</f>
        <v>7</v>
      </c>
      <c r="K63" s="10">
        <v>4.1890000000000001</v>
      </c>
      <c r="L63" s="10">
        <f t="shared" si="3"/>
        <v>0.62211036036121947</v>
      </c>
      <c r="M63" s="10">
        <f t="shared" si="4"/>
        <v>-0.4223322297271781</v>
      </c>
      <c r="N63" s="10">
        <f t="shared" si="5"/>
        <v>0.37815319168242073</v>
      </c>
    </row>
    <row r="64" spans="1:14" x14ac:dyDescent="0.2">
      <c r="A64" s="1" t="s">
        <v>489</v>
      </c>
      <c r="C64" s="1" t="s">
        <v>286</v>
      </c>
      <c r="D64" s="1" t="s">
        <v>300</v>
      </c>
      <c r="E64" s="1" t="s">
        <v>92</v>
      </c>
      <c r="F64" s="1" t="s">
        <v>420</v>
      </c>
      <c r="G64" s="1" t="s">
        <v>301</v>
      </c>
      <c r="H64" s="10" t="s">
        <v>3</v>
      </c>
      <c r="I64" s="1" t="str">
        <f>H64</f>
        <v>8+9</v>
      </c>
      <c r="J64" s="1" t="str">
        <f>H64</f>
        <v>8+9</v>
      </c>
      <c r="K64" s="10">
        <v>3.68</v>
      </c>
      <c r="L64" s="10">
        <f t="shared" si="3"/>
        <v>0.56584781867351763</v>
      </c>
      <c r="M64" s="10">
        <f t="shared" si="4"/>
        <v>-0.58943197853965246</v>
      </c>
      <c r="N64" s="10">
        <f t="shared" si="5"/>
        <v>0.25737598485112922</v>
      </c>
    </row>
    <row r="65" spans="1:14" x14ac:dyDescent="0.2">
      <c r="A65" s="1" t="s">
        <v>489</v>
      </c>
      <c r="C65" s="1" t="s">
        <v>286</v>
      </c>
      <c r="D65" s="1" t="s">
        <v>302</v>
      </c>
      <c r="E65" s="1" t="s">
        <v>92</v>
      </c>
      <c r="F65" s="1" t="s">
        <v>421</v>
      </c>
      <c r="G65" s="1" t="s">
        <v>194</v>
      </c>
      <c r="H65" s="10">
        <v>7</v>
      </c>
      <c r="I65" s="1">
        <f>H65</f>
        <v>7</v>
      </c>
      <c r="J65" s="1">
        <f>H65</f>
        <v>7</v>
      </c>
      <c r="K65" s="10">
        <v>3.17</v>
      </c>
      <c r="L65" s="10">
        <f t="shared" si="3"/>
        <v>0.50105926221775143</v>
      </c>
      <c r="M65" s="10">
        <f t="shared" si="4"/>
        <v>-0.78185399121327825</v>
      </c>
      <c r="N65" s="10">
        <f t="shared" si="5"/>
        <v>0.16525172772831162</v>
      </c>
    </row>
    <row r="66" spans="1:14" x14ac:dyDescent="0.2">
      <c r="A66" s="1" t="s">
        <v>489</v>
      </c>
      <c r="C66" s="1" t="s">
        <v>286</v>
      </c>
      <c r="D66" s="1" t="s">
        <v>313</v>
      </c>
      <c r="E66" s="1" t="s">
        <v>92</v>
      </c>
      <c r="F66" s="1" t="s">
        <v>422</v>
      </c>
      <c r="G66" s="1" t="s">
        <v>314</v>
      </c>
      <c r="H66" s="10">
        <v>11</v>
      </c>
      <c r="I66" s="1">
        <f>H66</f>
        <v>11</v>
      </c>
      <c r="J66" s="1">
        <f>H66</f>
        <v>11</v>
      </c>
      <c r="K66" s="10">
        <v>3.1</v>
      </c>
      <c r="L66" s="10">
        <f t="shared" ref="L66:L90" si="6">LOG(K66)</f>
        <v>0.49136169383427269</v>
      </c>
      <c r="M66" s="10">
        <f t="shared" ref="M66:M90" si="7">(2.97*L66)-2.27</f>
        <v>-0.81065576931221006</v>
      </c>
      <c r="N66" s="10">
        <f t="shared" ref="N66:N90" si="8">10^M66</f>
        <v>0.15464797253371831</v>
      </c>
    </row>
    <row r="67" spans="1:14" x14ac:dyDescent="0.2">
      <c r="A67" s="1" t="s">
        <v>489</v>
      </c>
      <c r="C67" s="1" t="s">
        <v>286</v>
      </c>
      <c r="D67" s="1" t="s">
        <v>315</v>
      </c>
      <c r="E67" s="1" t="s">
        <v>475</v>
      </c>
      <c r="F67" s="1" t="s">
        <v>476</v>
      </c>
      <c r="G67" s="1" t="s">
        <v>316</v>
      </c>
      <c r="H67" s="10">
        <v>12</v>
      </c>
      <c r="I67" s="1">
        <f>H67</f>
        <v>12</v>
      </c>
      <c r="J67" s="1">
        <f>H67</f>
        <v>12</v>
      </c>
      <c r="K67" s="10">
        <v>7.1</v>
      </c>
      <c r="L67" s="10">
        <f t="shared" si="6"/>
        <v>0.85125834871907524</v>
      </c>
      <c r="M67" s="10">
        <f t="shared" si="7"/>
        <v>0.25823729569565357</v>
      </c>
      <c r="N67" s="10">
        <f t="shared" si="8"/>
        <v>1.8123300675627776</v>
      </c>
    </row>
    <row r="68" spans="1:14" x14ac:dyDescent="0.2">
      <c r="A68" s="1" t="s">
        <v>489</v>
      </c>
      <c r="C68" s="1" t="s">
        <v>286</v>
      </c>
      <c r="D68" s="1" t="s">
        <v>332</v>
      </c>
      <c r="E68" s="1" t="s">
        <v>18</v>
      </c>
      <c r="F68" s="1" t="s">
        <v>335</v>
      </c>
      <c r="G68" s="1" t="s">
        <v>333</v>
      </c>
      <c r="H68" s="10" t="s">
        <v>334</v>
      </c>
      <c r="I68" s="1">
        <v>16</v>
      </c>
      <c r="J68" s="1">
        <v>18</v>
      </c>
      <c r="K68" s="10">
        <v>3.95</v>
      </c>
      <c r="L68" s="10">
        <f t="shared" si="6"/>
        <v>0.59659709562646024</v>
      </c>
      <c r="M68" s="10">
        <f t="shared" si="7"/>
        <v>-0.49810662598941291</v>
      </c>
      <c r="N68" s="10">
        <f t="shared" si="8"/>
        <v>0.31760941948375737</v>
      </c>
    </row>
    <row r="69" spans="1:14" x14ac:dyDescent="0.2">
      <c r="A69" s="1" t="s">
        <v>489</v>
      </c>
      <c r="C69" s="1" t="s">
        <v>286</v>
      </c>
      <c r="D69" s="1" t="s">
        <v>336</v>
      </c>
      <c r="E69" s="1" t="s">
        <v>18</v>
      </c>
      <c r="F69" s="1" t="s">
        <v>335</v>
      </c>
      <c r="G69" s="1" t="s">
        <v>337</v>
      </c>
      <c r="H69" s="10" t="s">
        <v>188</v>
      </c>
      <c r="I69" s="1" t="str">
        <f>H69</f>
        <v>17a</v>
      </c>
      <c r="J69" s="1" t="str">
        <f>H69</f>
        <v>17a</v>
      </c>
      <c r="K69" s="10">
        <v>4.9000000000000004</v>
      </c>
      <c r="L69" s="10">
        <f t="shared" si="6"/>
        <v>0.69019608002851374</v>
      </c>
      <c r="M69" s="10">
        <f t="shared" si="7"/>
        <v>-0.22011764231531394</v>
      </c>
      <c r="N69" s="10">
        <f t="shared" si="8"/>
        <v>0.60239638597000156</v>
      </c>
    </row>
    <row r="70" spans="1:14" x14ac:dyDescent="0.2">
      <c r="A70" s="1" t="s">
        <v>489</v>
      </c>
      <c r="C70" s="1" t="s">
        <v>286</v>
      </c>
      <c r="D70" s="1" t="s">
        <v>338</v>
      </c>
      <c r="E70" s="1" t="s">
        <v>339</v>
      </c>
      <c r="F70" s="1" t="s">
        <v>340</v>
      </c>
      <c r="G70" s="1" t="s">
        <v>314</v>
      </c>
      <c r="H70" s="10">
        <v>11</v>
      </c>
      <c r="I70" s="1">
        <f>H70</f>
        <v>11</v>
      </c>
      <c r="J70" s="1">
        <f>H70</f>
        <v>11</v>
      </c>
      <c r="K70" s="10">
        <v>4.9000000000000004</v>
      </c>
      <c r="L70" s="10">
        <f t="shared" si="6"/>
        <v>0.69019608002851374</v>
      </c>
      <c r="M70" s="10">
        <f t="shared" si="7"/>
        <v>-0.22011764231531394</v>
      </c>
      <c r="N70" s="10">
        <f t="shared" si="8"/>
        <v>0.60239638597000156</v>
      </c>
    </row>
    <row r="71" spans="1:14" x14ac:dyDescent="0.2">
      <c r="A71" s="1" t="s">
        <v>489</v>
      </c>
      <c r="C71" s="1" t="s">
        <v>286</v>
      </c>
      <c r="D71" s="1" t="s">
        <v>369</v>
      </c>
      <c r="E71" s="1" t="s">
        <v>18</v>
      </c>
      <c r="F71" s="1" t="s">
        <v>371</v>
      </c>
      <c r="G71" s="1" t="s">
        <v>370</v>
      </c>
      <c r="H71" s="10" t="s">
        <v>117</v>
      </c>
      <c r="I71" s="1">
        <v>16</v>
      </c>
      <c r="J71" s="1">
        <v>19</v>
      </c>
      <c r="K71" s="10">
        <v>10</v>
      </c>
      <c r="L71" s="10">
        <f t="shared" si="6"/>
        <v>1</v>
      </c>
      <c r="M71" s="10">
        <f t="shared" si="7"/>
        <v>0.70000000000000018</v>
      </c>
      <c r="N71" s="10">
        <f t="shared" si="8"/>
        <v>5.0118723362727264</v>
      </c>
    </row>
    <row r="72" spans="1:14" x14ac:dyDescent="0.2">
      <c r="A72" s="1" t="s">
        <v>489</v>
      </c>
      <c r="C72" s="1" t="s">
        <v>286</v>
      </c>
      <c r="D72" s="1" t="s">
        <v>372</v>
      </c>
      <c r="E72" s="1" t="s">
        <v>373</v>
      </c>
      <c r="F72" s="1" t="s">
        <v>335</v>
      </c>
      <c r="G72" s="1" t="s">
        <v>374</v>
      </c>
      <c r="H72" s="10" t="s">
        <v>188</v>
      </c>
      <c r="I72" s="1" t="str">
        <f>H72</f>
        <v>17a</v>
      </c>
      <c r="J72" s="1" t="str">
        <f>H72</f>
        <v>17a</v>
      </c>
      <c r="K72" s="10">
        <v>9.6999999999999993</v>
      </c>
      <c r="L72" s="10">
        <f t="shared" si="6"/>
        <v>0.98677173426624487</v>
      </c>
      <c r="M72" s="10">
        <f t="shared" si="7"/>
        <v>0.66071205077074735</v>
      </c>
      <c r="N72" s="10">
        <f t="shared" si="8"/>
        <v>4.5783822667625333</v>
      </c>
    </row>
    <row r="73" spans="1:14" x14ac:dyDescent="0.2">
      <c r="A73" s="1" t="s">
        <v>489</v>
      </c>
      <c r="C73" s="1" t="s">
        <v>286</v>
      </c>
      <c r="D73" s="1" t="s">
        <v>375</v>
      </c>
      <c r="E73" s="1" t="s">
        <v>18</v>
      </c>
      <c r="F73" s="1" t="s">
        <v>371</v>
      </c>
      <c r="G73" s="1" t="s">
        <v>376</v>
      </c>
      <c r="H73" s="10" t="s">
        <v>120</v>
      </c>
      <c r="I73" s="1">
        <v>13</v>
      </c>
      <c r="J73" s="1">
        <v>14</v>
      </c>
      <c r="K73" s="10">
        <v>5</v>
      </c>
      <c r="L73" s="10">
        <f t="shared" si="6"/>
        <v>0.69897000433601886</v>
      </c>
      <c r="M73" s="10">
        <f t="shared" si="7"/>
        <v>-0.19405908712202402</v>
      </c>
      <c r="N73" s="10">
        <f t="shared" si="8"/>
        <v>0.6396478034788613</v>
      </c>
    </row>
    <row r="74" spans="1:14" x14ac:dyDescent="0.2">
      <c r="A74" s="1" t="s">
        <v>489</v>
      </c>
      <c r="C74" s="1" t="s">
        <v>286</v>
      </c>
      <c r="D74" s="1" t="s">
        <v>377</v>
      </c>
      <c r="E74" s="1" t="s">
        <v>477</v>
      </c>
      <c r="F74" s="1" t="s">
        <v>379</v>
      </c>
      <c r="G74" s="1" t="s">
        <v>378</v>
      </c>
      <c r="H74" s="10" t="s">
        <v>159</v>
      </c>
      <c r="I74" s="1" t="s">
        <v>3</v>
      </c>
      <c r="J74" s="1">
        <v>10</v>
      </c>
      <c r="K74" s="10">
        <v>6.64</v>
      </c>
      <c r="L74" s="10">
        <f t="shared" si="6"/>
        <v>0.8221680793680175</v>
      </c>
      <c r="M74" s="10">
        <f t="shared" si="7"/>
        <v>0.17183919572301232</v>
      </c>
      <c r="N74" s="10">
        <f t="shared" si="8"/>
        <v>1.4853855533830274</v>
      </c>
    </row>
    <row r="75" spans="1:14" x14ac:dyDescent="0.2">
      <c r="A75" s="1" t="s">
        <v>489</v>
      </c>
      <c r="C75" s="1" t="s">
        <v>286</v>
      </c>
      <c r="D75" s="1" t="s">
        <v>384</v>
      </c>
      <c r="E75" s="1" t="s">
        <v>478</v>
      </c>
      <c r="F75" s="1" t="s">
        <v>479</v>
      </c>
      <c r="G75" s="1" t="s">
        <v>385</v>
      </c>
      <c r="H75" s="10" t="s">
        <v>117</v>
      </c>
      <c r="I75" s="1">
        <v>16</v>
      </c>
      <c r="J75" s="1">
        <v>19</v>
      </c>
      <c r="K75" s="10">
        <v>17.899999999999999</v>
      </c>
      <c r="L75" s="10">
        <f t="shared" si="6"/>
        <v>1.2528530309798931</v>
      </c>
      <c r="M75" s="10">
        <f t="shared" si="7"/>
        <v>1.4509735020102825</v>
      </c>
      <c r="N75" s="10">
        <f t="shared" si="8"/>
        <v>28.247076232968443</v>
      </c>
    </row>
    <row r="76" spans="1:14" ht="17" x14ac:dyDescent="0.2">
      <c r="A76" s="1" t="s">
        <v>489</v>
      </c>
      <c r="C76" s="1" t="s">
        <v>286</v>
      </c>
      <c r="D76" s="1" t="s">
        <v>401</v>
      </c>
      <c r="E76" s="1" t="s">
        <v>92</v>
      </c>
      <c r="F76" s="19" t="s">
        <v>423</v>
      </c>
      <c r="G76" s="1" t="s">
        <v>301</v>
      </c>
      <c r="H76" s="10" t="s">
        <v>3</v>
      </c>
      <c r="I76" s="1" t="str">
        <f>H76</f>
        <v>8+9</v>
      </c>
      <c r="J76" s="1" t="str">
        <f>H76</f>
        <v>8+9</v>
      </c>
      <c r="K76" s="10">
        <v>5.79</v>
      </c>
      <c r="L76" s="10">
        <f t="shared" si="6"/>
        <v>0.76267856372743625</v>
      </c>
      <c r="M76" s="10">
        <f t="shared" si="7"/>
        <v>-4.8446657295140305E-3</v>
      </c>
      <c r="N76" s="10">
        <f t="shared" si="8"/>
        <v>0.98890673405305474</v>
      </c>
    </row>
    <row r="77" spans="1:14" x14ac:dyDescent="0.2">
      <c r="A77" s="1" t="s">
        <v>489</v>
      </c>
      <c r="C77" s="1" t="s">
        <v>286</v>
      </c>
      <c r="D77" s="1" t="s">
        <v>402</v>
      </c>
      <c r="E77" s="1" t="s">
        <v>480</v>
      </c>
      <c r="F77" s="1" t="s">
        <v>379</v>
      </c>
      <c r="G77" s="1" t="s">
        <v>403</v>
      </c>
      <c r="H77" s="10" t="s">
        <v>159</v>
      </c>
      <c r="I77" s="1" t="s">
        <v>3</v>
      </c>
      <c r="J77" s="1">
        <v>10</v>
      </c>
      <c r="K77" s="10">
        <v>4.41</v>
      </c>
      <c r="L77" s="10">
        <f t="shared" si="6"/>
        <v>0.6444385894678385</v>
      </c>
      <c r="M77" s="10">
        <f t="shared" si="7"/>
        <v>-0.35601738928051962</v>
      </c>
      <c r="N77" s="10">
        <f t="shared" si="8"/>
        <v>0.44053722391163769</v>
      </c>
    </row>
    <row r="78" spans="1:14" x14ac:dyDescent="0.2">
      <c r="A78" s="1" t="s">
        <v>489</v>
      </c>
      <c r="C78" s="1" t="s">
        <v>286</v>
      </c>
      <c r="D78" s="1" t="s">
        <v>404</v>
      </c>
      <c r="E78" s="1" t="s">
        <v>481</v>
      </c>
      <c r="F78" s="1" t="s">
        <v>406</v>
      </c>
      <c r="G78" s="1" t="s">
        <v>405</v>
      </c>
      <c r="H78" s="10">
        <v>6</v>
      </c>
      <c r="I78" s="1">
        <f t="shared" ref="I78:I84" si="9">H78</f>
        <v>6</v>
      </c>
      <c r="J78" s="1">
        <f t="shared" ref="J78:J84" si="10">H78</f>
        <v>6</v>
      </c>
      <c r="K78" s="10">
        <v>5.37</v>
      </c>
      <c r="L78" s="10">
        <f t="shared" si="6"/>
        <v>0.72997428569955558</v>
      </c>
      <c r="M78" s="10">
        <f t="shared" si="7"/>
        <v>-0.10197637147231964</v>
      </c>
      <c r="N78" s="10">
        <f t="shared" si="8"/>
        <v>0.79072164738152162</v>
      </c>
    </row>
    <row r="79" spans="1:14" x14ac:dyDescent="0.2">
      <c r="A79" s="1" t="s">
        <v>489</v>
      </c>
      <c r="C79" s="1" t="s">
        <v>286</v>
      </c>
      <c r="D79" s="1" t="s">
        <v>407</v>
      </c>
      <c r="E79" s="1" t="s">
        <v>425</v>
      </c>
      <c r="F79" s="1" t="s">
        <v>409</v>
      </c>
      <c r="G79" s="1" t="s">
        <v>408</v>
      </c>
      <c r="H79" s="10">
        <v>7</v>
      </c>
      <c r="I79" s="1">
        <f t="shared" si="9"/>
        <v>7</v>
      </c>
      <c r="J79" s="1">
        <f t="shared" si="10"/>
        <v>7</v>
      </c>
      <c r="K79" s="10">
        <v>6.42</v>
      </c>
      <c r="L79" s="10">
        <f t="shared" si="6"/>
        <v>0.80753502806885324</v>
      </c>
      <c r="M79" s="10">
        <f t="shared" si="7"/>
        <v>0.12837903336449408</v>
      </c>
      <c r="N79" s="10">
        <f t="shared" si="8"/>
        <v>1.3439373796297041</v>
      </c>
    </row>
    <row r="80" spans="1:14" x14ac:dyDescent="0.2">
      <c r="A80" s="1" t="s">
        <v>489</v>
      </c>
      <c r="C80" s="1" t="s">
        <v>492</v>
      </c>
      <c r="D80" s="1" t="s">
        <v>0</v>
      </c>
      <c r="E80" s="1" t="s">
        <v>1</v>
      </c>
      <c r="F80" s="1" t="s">
        <v>4</v>
      </c>
      <c r="G80" s="1" t="s">
        <v>2</v>
      </c>
      <c r="H80" s="10" t="s">
        <v>3</v>
      </c>
      <c r="I80" s="1" t="str">
        <f t="shared" si="9"/>
        <v>8+9</v>
      </c>
      <c r="J80" s="1" t="str">
        <f t="shared" si="10"/>
        <v>8+9</v>
      </c>
      <c r="K80" s="10">
        <v>3.6</v>
      </c>
      <c r="L80" s="10">
        <f t="shared" si="6"/>
        <v>0.55630250076728727</v>
      </c>
      <c r="M80" s="10">
        <f t="shared" si="7"/>
        <v>-0.61778157272115664</v>
      </c>
      <c r="N80" s="10">
        <f t="shared" si="8"/>
        <v>0.24111177891981889</v>
      </c>
    </row>
    <row r="81" spans="1:15" x14ac:dyDescent="0.2">
      <c r="A81" s="1" t="s">
        <v>488</v>
      </c>
      <c r="B81" s="1" t="s">
        <v>491</v>
      </c>
      <c r="C81" s="1" t="s">
        <v>200</v>
      </c>
      <c r="D81" s="1" t="s">
        <v>311</v>
      </c>
      <c r="E81" s="1" t="s">
        <v>444</v>
      </c>
      <c r="F81" s="1" t="s">
        <v>466</v>
      </c>
      <c r="G81" s="1" t="s">
        <v>570</v>
      </c>
      <c r="H81" s="10">
        <v>29</v>
      </c>
      <c r="I81" s="1">
        <f t="shared" si="9"/>
        <v>29</v>
      </c>
      <c r="J81" s="1">
        <f t="shared" si="10"/>
        <v>29</v>
      </c>
      <c r="K81" s="10">
        <v>19.3</v>
      </c>
      <c r="L81" s="10">
        <f t="shared" si="6"/>
        <v>1.2855573090077739</v>
      </c>
      <c r="M81" s="10">
        <f t="shared" si="7"/>
        <v>1.5481052077530886</v>
      </c>
      <c r="N81" s="10">
        <f t="shared" si="8"/>
        <v>35.326873870969855</v>
      </c>
      <c r="O81" s="10"/>
    </row>
    <row r="82" spans="1:15" x14ac:dyDescent="0.2">
      <c r="A82" s="1" t="s">
        <v>488</v>
      </c>
      <c r="B82" s="1" t="s">
        <v>491</v>
      </c>
      <c r="C82" s="1" t="s">
        <v>200</v>
      </c>
      <c r="D82" s="1" t="s">
        <v>400</v>
      </c>
      <c r="E82" s="1" t="s">
        <v>444</v>
      </c>
      <c r="F82" s="1" t="s">
        <v>472</v>
      </c>
      <c r="G82" s="1" t="s">
        <v>571</v>
      </c>
      <c r="H82" s="10">
        <v>21</v>
      </c>
      <c r="I82" s="1">
        <f t="shared" si="9"/>
        <v>21</v>
      </c>
      <c r="J82" s="1">
        <f t="shared" si="10"/>
        <v>21</v>
      </c>
      <c r="K82" s="10">
        <v>11.34</v>
      </c>
      <c r="L82" s="10">
        <f t="shared" si="6"/>
        <v>1.0546130545568877</v>
      </c>
      <c r="M82" s="10">
        <f t="shared" si="7"/>
        <v>0.86220077203395684</v>
      </c>
      <c r="N82" s="10">
        <f t="shared" si="8"/>
        <v>7.2811633105897418</v>
      </c>
      <c r="O82" s="10"/>
    </row>
    <row r="83" spans="1:15" ht="17" customHeight="1" x14ac:dyDescent="0.2">
      <c r="A83" s="1" t="s">
        <v>488</v>
      </c>
      <c r="B83" s="1" t="s">
        <v>490</v>
      </c>
      <c r="C83" s="1" t="s">
        <v>232</v>
      </c>
      <c r="D83" s="1" t="s">
        <v>390</v>
      </c>
      <c r="E83" s="1" t="s">
        <v>450</v>
      </c>
      <c r="F83" s="1" t="s">
        <v>415</v>
      </c>
      <c r="G83" s="1" t="s">
        <v>574</v>
      </c>
      <c r="H83" s="10">
        <v>23</v>
      </c>
      <c r="I83" s="1">
        <f t="shared" si="9"/>
        <v>23</v>
      </c>
      <c r="J83" s="1">
        <f t="shared" si="10"/>
        <v>23</v>
      </c>
      <c r="K83" s="10">
        <v>7.35</v>
      </c>
      <c r="L83" s="10">
        <f t="shared" si="6"/>
        <v>0.86628733908419486</v>
      </c>
      <c r="M83" s="10">
        <f t="shared" si="7"/>
        <v>0.302873397080059</v>
      </c>
      <c r="N83" s="10">
        <f t="shared" si="8"/>
        <v>2.0085072192926874</v>
      </c>
      <c r="O83" s="10"/>
    </row>
    <row r="84" spans="1:15" x14ac:dyDescent="0.2">
      <c r="A84" s="1" t="s">
        <v>488</v>
      </c>
      <c r="B84" s="1" t="s">
        <v>490</v>
      </c>
      <c r="C84" s="1" t="s">
        <v>282</v>
      </c>
      <c r="D84" s="1" t="s">
        <v>292</v>
      </c>
      <c r="E84" s="1" t="s">
        <v>293</v>
      </c>
      <c r="F84" s="1" t="s">
        <v>291</v>
      </c>
      <c r="G84" s="1" t="s">
        <v>580</v>
      </c>
      <c r="H84" s="10">
        <v>22</v>
      </c>
      <c r="I84" s="1">
        <f t="shared" si="9"/>
        <v>22</v>
      </c>
      <c r="J84" s="1">
        <f t="shared" si="10"/>
        <v>22</v>
      </c>
      <c r="K84" s="10">
        <v>17</v>
      </c>
      <c r="L84" s="10">
        <f t="shared" si="6"/>
        <v>1.2304489213782739</v>
      </c>
      <c r="M84" s="10">
        <f t="shared" si="7"/>
        <v>1.3844332964934738</v>
      </c>
      <c r="N84" s="10">
        <f t="shared" si="8"/>
        <v>24.234457177296079</v>
      </c>
      <c r="O84" s="10"/>
    </row>
    <row r="85" spans="1:15" s="1" customFormat="1" x14ac:dyDescent="0.2">
      <c r="A85" s="1" t="s">
        <v>488</v>
      </c>
      <c r="B85" s="1" t="s">
        <v>491</v>
      </c>
      <c r="C85" s="1" t="s">
        <v>202</v>
      </c>
      <c r="D85" s="1" t="s">
        <v>540</v>
      </c>
      <c r="E85" s="1" t="s">
        <v>444</v>
      </c>
      <c r="F85" s="1" t="s">
        <v>589</v>
      </c>
      <c r="G85" s="1" t="s">
        <v>588</v>
      </c>
      <c r="H85" s="10" t="s">
        <v>245</v>
      </c>
      <c r="I85" s="1">
        <v>28</v>
      </c>
      <c r="J85" s="1">
        <v>29</v>
      </c>
      <c r="K85" s="10">
        <v>18</v>
      </c>
      <c r="L85" s="10">
        <f t="shared" si="6"/>
        <v>1.255272505103306</v>
      </c>
      <c r="M85" s="10">
        <f t="shared" si="7"/>
        <v>1.4581593401568189</v>
      </c>
      <c r="N85" s="10">
        <f t="shared" si="8"/>
        <v>28.718340482136455</v>
      </c>
    </row>
    <row r="86" spans="1:15" s="1" customFormat="1" x14ac:dyDescent="0.2">
      <c r="A86" s="1" t="s">
        <v>488</v>
      </c>
      <c r="B86" s="1" t="s">
        <v>491</v>
      </c>
      <c r="C86" s="1" t="s">
        <v>202</v>
      </c>
      <c r="D86" s="1" t="s">
        <v>541</v>
      </c>
      <c r="E86" s="1" t="s">
        <v>444</v>
      </c>
      <c r="F86" s="1" t="s">
        <v>589</v>
      </c>
      <c r="G86" s="1" t="s">
        <v>591</v>
      </c>
      <c r="H86" s="10" t="s">
        <v>247</v>
      </c>
      <c r="I86" s="1">
        <v>29</v>
      </c>
      <c r="J86" s="1">
        <v>30</v>
      </c>
      <c r="K86" s="10">
        <v>18</v>
      </c>
      <c r="L86" s="10">
        <f t="shared" si="6"/>
        <v>1.255272505103306</v>
      </c>
      <c r="M86" s="10">
        <f t="shared" si="7"/>
        <v>1.4581593401568189</v>
      </c>
      <c r="N86" s="10">
        <f t="shared" si="8"/>
        <v>28.718340482136455</v>
      </c>
    </row>
    <row r="87" spans="1:15" s="1" customFormat="1" x14ac:dyDescent="0.2">
      <c r="A87" s="1" t="s">
        <v>488</v>
      </c>
      <c r="B87" s="1" t="s">
        <v>491</v>
      </c>
      <c r="C87" s="1" t="s">
        <v>202</v>
      </c>
      <c r="D87" s="1" t="s">
        <v>542</v>
      </c>
      <c r="E87" s="1" t="s">
        <v>444</v>
      </c>
      <c r="F87" s="1" t="s">
        <v>589</v>
      </c>
      <c r="G87" s="1" t="s">
        <v>592</v>
      </c>
      <c r="H87" s="10" t="s">
        <v>245</v>
      </c>
      <c r="I87" s="1">
        <v>28</v>
      </c>
      <c r="J87" s="1">
        <v>29</v>
      </c>
      <c r="K87" s="10">
        <v>20</v>
      </c>
      <c r="L87" s="10">
        <f t="shared" si="6"/>
        <v>1.3010299956639813</v>
      </c>
      <c r="M87" s="10">
        <f t="shared" si="7"/>
        <v>1.5940590871220244</v>
      </c>
      <c r="N87" s="10">
        <f t="shared" si="8"/>
        <v>39.269835960479362</v>
      </c>
    </row>
    <row r="88" spans="1:15" s="1" customFormat="1" x14ac:dyDescent="0.2">
      <c r="A88" s="1" t="s">
        <v>488</v>
      </c>
      <c r="B88" s="1" t="s">
        <v>491</v>
      </c>
      <c r="C88" s="1" t="s">
        <v>529</v>
      </c>
      <c r="D88" s="1" t="s">
        <v>551</v>
      </c>
      <c r="E88" s="1" t="s">
        <v>92</v>
      </c>
      <c r="F88" s="1" t="s">
        <v>619</v>
      </c>
      <c r="G88" s="1" t="s">
        <v>601</v>
      </c>
      <c r="H88" s="10" t="s">
        <v>260</v>
      </c>
      <c r="I88" s="1">
        <v>28</v>
      </c>
      <c r="J88" s="1">
        <v>30</v>
      </c>
      <c r="K88" s="10">
        <v>5.4</v>
      </c>
      <c r="L88" s="10">
        <f t="shared" si="6"/>
        <v>0.7323937598229685</v>
      </c>
      <c r="M88" s="10">
        <f t="shared" si="7"/>
        <v>-9.4790533325783244E-2</v>
      </c>
      <c r="N88" s="10">
        <f t="shared" si="8"/>
        <v>0.80391376823611183</v>
      </c>
    </row>
    <row r="89" spans="1:15" s="1" customFormat="1" x14ac:dyDescent="0.2">
      <c r="A89" s="1" t="s">
        <v>488</v>
      </c>
      <c r="B89" s="1" t="s">
        <v>491</v>
      </c>
      <c r="C89" s="1" t="s">
        <v>529</v>
      </c>
      <c r="D89" s="1" t="s">
        <v>549</v>
      </c>
      <c r="E89" s="1" t="s">
        <v>18</v>
      </c>
      <c r="F89" s="1" t="s">
        <v>595</v>
      </c>
      <c r="G89" s="1" t="s">
        <v>594</v>
      </c>
      <c r="H89" s="10" t="s">
        <v>550</v>
      </c>
      <c r="I89" s="1">
        <v>27</v>
      </c>
      <c r="J89" s="1">
        <v>28</v>
      </c>
      <c r="K89" s="10">
        <v>8.5500000000000007</v>
      </c>
      <c r="L89" s="10">
        <f t="shared" si="6"/>
        <v>0.9319661147281727</v>
      </c>
      <c r="M89" s="10">
        <f t="shared" si="7"/>
        <v>0.4979393607426732</v>
      </c>
      <c r="N89" s="10">
        <f t="shared" si="8"/>
        <v>3.1473088339725379</v>
      </c>
    </row>
    <row r="90" spans="1:15" s="20" customFormat="1" x14ac:dyDescent="0.2">
      <c r="A90" s="20" t="s">
        <v>488</v>
      </c>
      <c r="B90" s="20" t="s">
        <v>491</v>
      </c>
      <c r="C90" s="20" t="s">
        <v>529</v>
      </c>
      <c r="D90" s="20" t="s">
        <v>548</v>
      </c>
      <c r="E90" s="20" t="s">
        <v>92</v>
      </c>
      <c r="F90" s="20" t="s">
        <v>602</v>
      </c>
      <c r="G90" s="20" t="s">
        <v>601</v>
      </c>
      <c r="H90" s="21">
        <v>30</v>
      </c>
      <c r="I90" s="1">
        <f>H90</f>
        <v>30</v>
      </c>
      <c r="J90" s="1">
        <f>H90</f>
        <v>30</v>
      </c>
      <c r="K90" s="21">
        <v>8</v>
      </c>
      <c r="L90" s="10">
        <f t="shared" si="6"/>
        <v>0.90308998699194354</v>
      </c>
      <c r="M90" s="10">
        <f t="shared" si="7"/>
        <v>0.41217726136607258</v>
      </c>
      <c r="N90" s="10">
        <f t="shared" si="8"/>
        <v>2.5833143794745315</v>
      </c>
    </row>
  </sheetData>
  <sortState xmlns:xlrd2="http://schemas.microsoft.com/office/spreadsheetml/2017/richdata2" ref="A2:N80">
    <sortCondition ref="A2:A80"/>
    <sortCondition ref="B2:B80"/>
    <sortCondition ref="C2:C80"/>
    <sortCondition ref="D2:D80"/>
    <sortCondition ref="H2:H80"/>
  </sortState>
  <pageMargins left="0.7" right="0.7" top="0.75" bottom="0.75" header="0.3" footer="0.3"/>
  <pageSetup paperSize="9" orientation="portrait" horizontalDpi="4294967293" verticalDpi="0" r:id="rId1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9D4936-4548-F14F-9C15-092CCCB7A7F3}">
  <dimension ref="A1:L42"/>
  <sheetViews>
    <sheetView zoomScaleNormal="100" workbookViewId="0">
      <selection activeCell="E47" sqref="E47"/>
    </sheetView>
  </sheetViews>
  <sheetFormatPr baseColWidth="10" defaultColWidth="11" defaultRowHeight="16" x14ac:dyDescent="0.2"/>
  <cols>
    <col min="1" max="1" width="10.1640625" bestFit="1" customWidth="1"/>
    <col min="2" max="2" width="11.1640625" bestFit="1" customWidth="1"/>
    <col min="3" max="3" width="20.6640625" customWidth="1"/>
    <col min="4" max="4" width="38.5" bestFit="1" customWidth="1"/>
    <col min="5" max="5" width="34.83203125" bestFit="1" customWidth="1"/>
    <col min="6" max="6" width="83.6640625" bestFit="1" customWidth="1"/>
    <col min="7" max="7" width="42.33203125" bestFit="1" customWidth="1"/>
    <col min="8" max="8" width="11" style="11"/>
    <col min="9" max="9" width="16.33203125" style="11" bestFit="1" customWidth="1"/>
    <col min="10" max="10" width="14" style="11" bestFit="1" customWidth="1"/>
    <col min="11" max="11" width="22" style="11" customWidth="1"/>
    <col min="12" max="12" width="14" style="11" bestFit="1" customWidth="1"/>
  </cols>
  <sheetData>
    <row r="1" spans="1:12" s="4" customFormat="1" x14ac:dyDescent="0.2">
      <c r="A1" s="2" t="s">
        <v>487</v>
      </c>
      <c r="B1" s="2" t="s">
        <v>485</v>
      </c>
      <c r="C1" s="2" t="s">
        <v>486</v>
      </c>
      <c r="D1" s="2" t="s">
        <v>5</v>
      </c>
      <c r="E1" s="2" t="s">
        <v>6</v>
      </c>
      <c r="F1" s="2" t="s">
        <v>12</v>
      </c>
      <c r="G1" s="2" t="s">
        <v>7</v>
      </c>
      <c r="H1" s="8" t="s">
        <v>8</v>
      </c>
      <c r="I1" s="8" t="s">
        <v>9</v>
      </c>
      <c r="J1" s="8" t="s">
        <v>10</v>
      </c>
      <c r="K1" s="8" t="s">
        <v>484</v>
      </c>
      <c r="L1" s="8" t="s">
        <v>11</v>
      </c>
    </row>
    <row r="2" spans="1:12" x14ac:dyDescent="0.2">
      <c r="A2" s="1" t="s">
        <v>488</v>
      </c>
      <c r="B2" s="1" t="s">
        <v>491</v>
      </c>
      <c r="C2" s="20" t="s">
        <v>536</v>
      </c>
      <c r="D2" s="1" t="s">
        <v>218</v>
      </c>
      <c r="E2" s="1" t="s">
        <v>449</v>
      </c>
      <c r="F2" s="1" t="s">
        <v>217</v>
      </c>
      <c r="G2" s="1" t="s">
        <v>46</v>
      </c>
      <c r="H2" s="10" t="s">
        <v>92</v>
      </c>
      <c r="I2" s="10">
        <v>8.6199999999999992</v>
      </c>
      <c r="J2" s="10">
        <f>LOG(I2)</f>
        <v>0.93550726582471277</v>
      </c>
      <c r="K2" s="10">
        <f>(2.97*J2)-2.27</f>
        <v>0.50845657949939715</v>
      </c>
      <c r="L2" s="10">
        <f>10^K2</f>
        <v>3.2244569239399405</v>
      </c>
    </row>
    <row r="3" spans="1:12" x14ac:dyDescent="0.2">
      <c r="A3" s="1" t="s">
        <v>488</v>
      </c>
      <c r="B3" s="1" t="s">
        <v>491</v>
      </c>
      <c r="C3" s="20" t="s">
        <v>536</v>
      </c>
      <c r="D3" s="1" t="s">
        <v>219</v>
      </c>
      <c r="E3" s="1" t="s">
        <v>449</v>
      </c>
      <c r="F3" s="1" t="s">
        <v>217</v>
      </c>
      <c r="G3" s="1" t="s">
        <v>572</v>
      </c>
      <c r="H3" s="10" t="s">
        <v>92</v>
      </c>
      <c r="I3" s="10">
        <v>9.0399999999999991</v>
      </c>
      <c r="J3" s="10">
        <f t="shared" ref="J3:J42" si="0">LOG(I3)</f>
        <v>0.95616843047536326</v>
      </c>
      <c r="K3" s="10">
        <f t="shared" ref="K3:K42" si="1">(2.97*J3)-2.27</f>
        <v>0.56982023851182895</v>
      </c>
      <c r="L3" s="10">
        <f t="shared" ref="L3:L42" si="2">10^K3</f>
        <v>3.7138147649813771</v>
      </c>
    </row>
    <row r="4" spans="1:12" x14ac:dyDescent="0.2">
      <c r="A4" s="1" t="s">
        <v>488</v>
      </c>
      <c r="B4" s="1" t="s">
        <v>491</v>
      </c>
      <c r="C4" s="20" t="s">
        <v>536</v>
      </c>
      <c r="D4" s="1" t="s">
        <v>220</v>
      </c>
      <c r="E4" s="1" t="s">
        <v>449</v>
      </c>
      <c r="F4" s="1" t="s">
        <v>217</v>
      </c>
      <c r="G4" s="1" t="s">
        <v>572</v>
      </c>
      <c r="H4" s="10" t="s">
        <v>92</v>
      </c>
      <c r="I4" s="10">
        <v>9.83</v>
      </c>
      <c r="J4" s="10">
        <f t="shared" si="0"/>
        <v>0.99255351783213563</v>
      </c>
      <c r="K4" s="10">
        <f t="shared" si="1"/>
        <v>0.67788394796144313</v>
      </c>
      <c r="L4" s="10">
        <f t="shared" si="2"/>
        <v>4.7630369207150043</v>
      </c>
    </row>
    <row r="5" spans="1:12" ht="17" customHeight="1" x14ac:dyDescent="0.2">
      <c r="A5" s="1" t="s">
        <v>488</v>
      </c>
      <c r="B5" s="1" t="s">
        <v>491</v>
      </c>
      <c r="C5" s="20" t="s">
        <v>536</v>
      </c>
      <c r="D5" s="1" t="s">
        <v>225</v>
      </c>
      <c r="E5" s="1" t="s">
        <v>449</v>
      </c>
      <c r="F5" s="1" t="s">
        <v>217</v>
      </c>
      <c r="G5" s="1" t="s">
        <v>46</v>
      </c>
      <c r="H5" s="10" t="s">
        <v>92</v>
      </c>
      <c r="I5" s="10">
        <v>12.9</v>
      </c>
      <c r="J5" s="10">
        <f t="shared" si="0"/>
        <v>1.110589710299249</v>
      </c>
      <c r="K5" s="10">
        <f t="shared" si="1"/>
        <v>1.0284514395887698</v>
      </c>
      <c r="L5" s="10">
        <f t="shared" si="2"/>
        <v>10.677054009412279</v>
      </c>
    </row>
    <row r="6" spans="1:12" s="22" customFormat="1" x14ac:dyDescent="0.2">
      <c r="A6" s="20" t="s">
        <v>488</v>
      </c>
      <c r="B6" s="20" t="s">
        <v>491</v>
      </c>
      <c r="C6" s="20" t="s">
        <v>536</v>
      </c>
      <c r="D6" s="20" t="s">
        <v>576</v>
      </c>
      <c r="E6" s="20" t="s">
        <v>444</v>
      </c>
      <c r="F6" s="20" t="s">
        <v>467</v>
      </c>
      <c r="G6" s="20" t="s">
        <v>325</v>
      </c>
      <c r="H6" s="10" t="s">
        <v>92</v>
      </c>
      <c r="I6" s="21">
        <v>8.6</v>
      </c>
      <c r="J6" s="10">
        <f t="shared" si="0"/>
        <v>0.93449845124356767</v>
      </c>
      <c r="K6" s="10">
        <f t="shared" si="1"/>
        <v>0.505460400193396</v>
      </c>
      <c r="L6" s="10">
        <f t="shared" si="2"/>
        <v>3.2022880905259958</v>
      </c>
    </row>
    <row r="7" spans="1:12" s="22" customFormat="1" x14ac:dyDescent="0.2">
      <c r="A7" s="20" t="s">
        <v>488</v>
      </c>
      <c r="B7" s="20" t="s">
        <v>491</v>
      </c>
      <c r="C7" s="20" t="s">
        <v>536</v>
      </c>
      <c r="D7" s="20" t="s">
        <v>327</v>
      </c>
      <c r="E7" s="20" t="s">
        <v>444</v>
      </c>
      <c r="F7" s="20" t="s">
        <v>467</v>
      </c>
      <c r="G7" s="20" t="s">
        <v>325</v>
      </c>
      <c r="H7" s="10" t="s">
        <v>92</v>
      </c>
      <c r="I7" s="21">
        <v>7.2</v>
      </c>
      <c r="J7" s="10">
        <f t="shared" si="0"/>
        <v>0.85733249643126852</v>
      </c>
      <c r="K7" s="10">
        <f t="shared" si="1"/>
        <v>0.27627751440086756</v>
      </c>
      <c r="L7" s="10">
        <f t="shared" si="2"/>
        <v>1.8891981620908991</v>
      </c>
    </row>
    <row r="8" spans="1:12" ht="17" x14ac:dyDescent="0.2">
      <c r="A8" s="1" t="s">
        <v>488</v>
      </c>
      <c r="B8" s="1" t="s">
        <v>491</v>
      </c>
      <c r="C8" s="1" t="s">
        <v>200</v>
      </c>
      <c r="D8" s="1" t="s">
        <v>442</v>
      </c>
      <c r="E8" s="1" t="s">
        <v>444</v>
      </c>
      <c r="F8" s="1" t="s">
        <v>367</v>
      </c>
      <c r="G8" s="19" t="s">
        <v>575</v>
      </c>
      <c r="H8" s="10" t="s">
        <v>92</v>
      </c>
      <c r="I8" s="10">
        <v>13</v>
      </c>
      <c r="J8" s="10">
        <f t="shared" si="0"/>
        <v>1.1139433523068367</v>
      </c>
      <c r="K8" s="10">
        <f t="shared" si="1"/>
        <v>1.0384117563513051</v>
      </c>
      <c r="L8" s="10">
        <f t="shared" si="2"/>
        <v>10.924756261409161</v>
      </c>
    </row>
    <row r="9" spans="1:12" x14ac:dyDescent="0.2">
      <c r="A9" s="1" t="s">
        <v>488</v>
      </c>
      <c r="B9" s="1" t="s">
        <v>491</v>
      </c>
      <c r="C9" s="1" t="s">
        <v>200</v>
      </c>
      <c r="D9" s="1" t="s">
        <v>231</v>
      </c>
      <c r="E9" s="1" t="s">
        <v>444</v>
      </c>
      <c r="F9" s="1" t="s">
        <v>367</v>
      </c>
      <c r="G9" s="1" t="s">
        <v>46</v>
      </c>
      <c r="H9" s="10" t="s">
        <v>92</v>
      </c>
      <c r="I9" s="10">
        <v>22.9</v>
      </c>
      <c r="J9" s="10">
        <f t="shared" si="0"/>
        <v>1.3598354823398879</v>
      </c>
      <c r="K9" s="10">
        <f t="shared" si="1"/>
        <v>1.7687113825494678</v>
      </c>
      <c r="L9" s="10">
        <f t="shared" si="2"/>
        <v>58.709905664331089</v>
      </c>
    </row>
    <row r="10" spans="1:12" x14ac:dyDescent="0.2">
      <c r="A10" s="1" t="s">
        <v>488</v>
      </c>
      <c r="B10" s="1" t="s">
        <v>491</v>
      </c>
      <c r="C10" s="1" t="s">
        <v>200</v>
      </c>
      <c r="D10" s="1" t="s">
        <v>577</v>
      </c>
      <c r="E10" s="1" t="s">
        <v>444</v>
      </c>
      <c r="F10" s="1" t="s">
        <v>367</v>
      </c>
      <c r="G10" s="1" t="s">
        <v>46</v>
      </c>
      <c r="H10" s="10" t="s">
        <v>92</v>
      </c>
      <c r="I10" s="10">
        <v>19.899999999999999</v>
      </c>
      <c r="J10" s="10">
        <f t="shared" si="0"/>
        <v>1.2988530764097066</v>
      </c>
      <c r="K10" s="10">
        <f t="shared" si="1"/>
        <v>1.5875936369368286</v>
      </c>
      <c r="L10" s="10">
        <f t="shared" si="2"/>
        <v>38.689546301687038</v>
      </c>
    </row>
    <row r="11" spans="1:12" x14ac:dyDescent="0.2">
      <c r="A11" s="1" t="s">
        <v>488</v>
      </c>
      <c r="B11" s="1" t="s">
        <v>491</v>
      </c>
      <c r="C11" s="1" t="s">
        <v>200</v>
      </c>
      <c r="D11" s="1" t="s">
        <v>237</v>
      </c>
      <c r="E11" s="1" t="s">
        <v>92</v>
      </c>
      <c r="F11" s="1" t="s">
        <v>238</v>
      </c>
      <c r="G11" s="1" t="s">
        <v>46</v>
      </c>
      <c r="H11" s="10" t="s">
        <v>92</v>
      </c>
      <c r="I11" s="10">
        <v>23</v>
      </c>
      <c r="J11" s="10">
        <f t="shared" si="0"/>
        <v>1.3617278360175928</v>
      </c>
      <c r="K11" s="10">
        <f t="shared" si="1"/>
        <v>1.7743316729722509</v>
      </c>
      <c r="L11" s="10">
        <f t="shared" si="2"/>
        <v>59.474619600548095</v>
      </c>
    </row>
    <row r="12" spans="1:12" x14ac:dyDescent="0.2">
      <c r="A12" s="1" t="s">
        <v>488</v>
      </c>
      <c r="B12" s="1" t="s">
        <v>491</v>
      </c>
      <c r="C12" s="1" t="s">
        <v>200</v>
      </c>
      <c r="D12" s="1" t="s">
        <v>239</v>
      </c>
      <c r="E12" s="1" t="s">
        <v>444</v>
      </c>
      <c r="F12" s="1" t="s">
        <v>367</v>
      </c>
      <c r="G12" s="1" t="s">
        <v>572</v>
      </c>
      <c r="H12" s="10" t="s">
        <v>92</v>
      </c>
      <c r="I12" s="10">
        <v>21</v>
      </c>
      <c r="J12" s="10">
        <f t="shared" si="0"/>
        <v>1.3222192947339193</v>
      </c>
      <c r="K12" s="10">
        <f t="shared" si="1"/>
        <v>1.6569913053597407</v>
      </c>
      <c r="L12" s="10">
        <f t="shared" si="2"/>
        <v>45.393252876234882</v>
      </c>
    </row>
    <row r="13" spans="1:12" x14ac:dyDescent="0.2">
      <c r="A13" s="1" t="s">
        <v>488</v>
      </c>
      <c r="B13" s="1" t="s">
        <v>491</v>
      </c>
      <c r="C13" s="1" t="s">
        <v>200</v>
      </c>
      <c r="D13" s="1" t="s">
        <v>240</v>
      </c>
      <c r="E13" s="1" t="s">
        <v>444</v>
      </c>
      <c r="F13" s="1" t="s">
        <v>367</v>
      </c>
      <c r="G13" s="1" t="s">
        <v>46</v>
      </c>
      <c r="H13" s="10" t="s">
        <v>92</v>
      </c>
      <c r="I13" s="10">
        <v>23.4</v>
      </c>
      <c r="J13" s="10">
        <f t="shared" si="0"/>
        <v>1.3692158574101427</v>
      </c>
      <c r="K13" s="10">
        <f t="shared" si="1"/>
        <v>1.7965710965081239</v>
      </c>
      <c r="L13" s="10">
        <f t="shared" si="2"/>
        <v>62.599533457555303</v>
      </c>
    </row>
    <row r="14" spans="1:12" x14ac:dyDescent="0.2">
      <c r="A14" s="1" t="s">
        <v>488</v>
      </c>
      <c r="B14" s="1" t="s">
        <v>491</v>
      </c>
      <c r="C14" s="1" t="s">
        <v>200</v>
      </c>
      <c r="D14" s="1" t="s">
        <v>242</v>
      </c>
      <c r="E14" s="1" t="s">
        <v>444</v>
      </c>
      <c r="F14" s="1" t="s">
        <v>455</v>
      </c>
      <c r="G14" s="1" t="s">
        <v>46</v>
      </c>
      <c r="H14" s="10" t="s">
        <v>92</v>
      </c>
      <c r="I14" s="10">
        <v>23.4</v>
      </c>
      <c r="J14" s="10">
        <f t="shared" si="0"/>
        <v>1.3692158574101427</v>
      </c>
      <c r="K14" s="10">
        <f t="shared" si="1"/>
        <v>1.7965710965081239</v>
      </c>
      <c r="L14" s="10">
        <f t="shared" si="2"/>
        <v>62.599533457555303</v>
      </c>
    </row>
    <row r="15" spans="1:12" x14ac:dyDescent="0.2">
      <c r="A15" s="1" t="s">
        <v>488</v>
      </c>
      <c r="B15" s="1" t="s">
        <v>491</v>
      </c>
      <c r="C15" s="1" t="s">
        <v>200</v>
      </c>
      <c r="D15" s="1" t="s">
        <v>243</v>
      </c>
      <c r="E15" s="1" t="s">
        <v>449</v>
      </c>
      <c r="F15" s="1" t="s">
        <v>244</v>
      </c>
      <c r="G15" s="1" t="s">
        <v>46</v>
      </c>
      <c r="H15" s="10" t="s">
        <v>92</v>
      </c>
      <c r="I15" s="10">
        <v>20.260000000000002</v>
      </c>
      <c r="J15" s="10">
        <f t="shared" si="0"/>
        <v>1.3066394410242617</v>
      </c>
      <c r="K15" s="10">
        <f t="shared" si="1"/>
        <v>1.6107191398420575</v>
      </c>
      <c r="L15" s="10">
        <f t="shared" si="2"/>
        <v>40.805540975029118</v>
      </c>
    </row>
    <row r="16" spans="1:12" x14ac:dyDescent="0.2">
      <c r="A16" s="1" t="s">
        <v>488</v>
      </c>
      <c r="B16" s="1" t="s">
        <v>491</v>
      </c>
      <c r="C16" s="1" t="s">
        <v>200</v>
      </c>
      <c r="D16" s="1" t="s">
        <v>256</v>
      </c>
      <c r="E16" s="1" t="s">
        <v>444</v>
      </c>
      <c r="F16" s="1" t="s">
        <v>367</v>
      </c>
      <c r="G16" s="1" t="s">
        <v>573</v>
      </c>
      <c r="H16" s="10" t="s">
        <v>92</v>
      </c>
      <c r="I16" s="10">
        <v>17.399999999999999</v>
      </c>
      <c r="J16" s="10">
        <f t="shared" si="0"/>
        <v>1.2405492482825997</v>
      </c>
      <c r="K16" s="10">
        <f t="shared" si="1"/>
        <v>1.4144312673993213</v>
      </c>
      <c r="L16" s="10">
        <f t="shared" si="2"/>
        <v>25.967567392463145</v>
      </c>
    </row>
    <row r="17" spans="1:12" x14ac:dyDescent="0.2">
      <c r="A17" s="1" t="s">
        <v>488</v>
      </c>
      <c r="B17" s="1" t="s">
        <v>491</v>
      </c>
      <c r="C17" s="1" t="s">
        <v>200</v>
      </c>
      <c r="D17" s="1" t="s">
        <v>257</v>
      </c>
      <c r="E17" s="1" t="s">
        <v>444</v>
      </c>
      <c r="F17" s="1" t="s">
        <v>367</v>
      </c>
      <c r="G17" s="1" t="s">
        <v>46</v>
      </c>
      <c r="H17" s="10" t="s">
        <v>92</v>
      </c>
      <c r="I17" s="10">
        <v>17</v>
      </c>
      <c r="J17" s="10">
        <f t="shared" si="0"/>
        <v>1.2304489213782739</v>
      </c>
      <c r="K17" s="10">
        <f t="shared" si="1"/>
        <v>1.3844332964934738</v>
      </c>
      <c r="L17" s="10">
        <f t="shared" si="2"/>
        <v>24.234457177296079</v>
      </c>
    </row>
    <row r="18" spans="1:12" x14ac:dyDescent="0.2">
      <c r="A18" s="1" t="s">
        <v>488</v>
      </c>
      <c r="B18" s="1" t="s">
        <v>491</v>
      </c>
      <c r="C18" s="1" t="s">
        <v>200</v>
      </c>
      <c r="D18" s="1" t="s">
        <v>261</v>
      </c>
      <c r="E18" s="1" t="s">
        <v>444</v>
      </c>
      <c r="F18" s="1" t="s">
        <v>262</v>
      </c>
      <c r="G18" s="1" t="s">
        <v>46</v>
      </c>
      <c r="H18" s="10" t="s">
        <v>92</v>
      </c>
      <c r="I18" s="10">
        <v>16.489999999999998</v>
      </c>
      <c r="J18" s="10">
        <f t="shared" si="0"/>
        <v>1.2172206556445186</v>
      </c>
      <c r="K18" s="10">
        <f t="shared" si="1"/>
        <v>1.3451453472642205</v>
      </c>
      <c r="L18" s="10">
        <f t="shared" si="2"/>
        <v>22.138354998017366</v>
      </c>
    </row>
    <row r="19" spans="1:12" x14ac:dyDescent="0.2">
      <c r="A19" s="1" t="s">
        <v>488</v>
      </c>
      <c r="B19" s="1" t="s">
        <v>491</v>
      </c>
      <c r="C19" s="1" t="s">
        <v>200</v>
      </c>
      <c r="D19" s="1" t="s">
        <v>263</v>
      </c>
      <c r="E19" s="1" t="s">
        <v>444</v>
      </c>
      <c r="F19" s="1" t="s">
        <v>455</v>
      </c>
      <c r="G19" s="1" t="s">
        <v>264</v>
      </c>
      <c r="H19" s="10" t="s">
        <v>92</v>
      </c>
      <c r="I19" s="10">
        <v>21.5</v>
      </c>
      <c r="J19" s="10">
        <f t="shared" si="0"/>
        <v>1.3324384599156054</v>
      </c>
      <c r="K19" s="10">
        <f t="shared" si="1"/>
        <v>1.6873422259493482</v>
      </c>
      <c r="L19" s="10">
        <f t="shared" si="2"/>
        <v>48.67906477520247</v>
      </c>
    </row>
    <row r="20" spans="1:12" x14ac:dyDescent="0.2">
      <c r="A20" s="1" t="s">
        <v>488</v>
      </c>
      <c r="B20" s="1" t="s">
        <v>491</v>
      </c>
      <c r="C20" s="1" t="s">
        <v>200</v>
      </c>
      <c r="D20" s="1" t="s">
        <v>265</v>
      </c>
      <c r="E20" s="1" t="s">
        <v>444</v>
      </c>
      <c r="F20" s="1" t="s">
        <v>262</v>
      </c>
      <c r="G20" s="1" t="s">
        <v>46</v>
      </c>
      <c r="H20" s="10" t="s">
        <v>92</v>
      </c>
      <c r="I20" s="10">
        <v>15.26</v>
      </c>
      <c r="J20" s="10">
        <f t="shared" si="0"/>
        <v>1.1835545336188618</v>
      </c>
      <c r="K20" s="10">
        <f t="shared" si="1"/>
        <v>1.2451569648480199</v>
      </c>
      <c r="L20" s="10">
        <f t="shared" si="2"/>
        <v>17.585590861896154</v>
      </c>
    </row>
    <row r="21" spans="1:12" x14ac:dyDescent="0.2">
      <c r="A21" s="1" t="s">
        <v>488</v>
      </c>
      <c r="B21" s="1" t="s">
        <v>491</v>
      </c>
      <c r="C21" s="1" t="s">
        <v>200</v>
      </c>
      <c r="D21" s="1" t="s">
        <v>266</v>
      </c>
      <c r="E21" s="1" t="s">
        <v>457</v>
      </c>
      <c r="F21" s="1" t="s">
        <v>367</v>
      </c>
      <c r="G21" s="1" t="s">
        <v>264</v>
      </c>
      <c r="H21" s="10" t="s">
        <v>92</v>
      </c>
      <c r="I21" s="10">
        <v>21.5</v>
      </c>
      <c r="J21" s="10">
        <f t="shared" si="0"/>
        <v>1.3324384599156054</v>
      </c>
      <c r="K21" s="10">
        <f t="shared" si="1"/>
        <v>1.6873422259493482</v>
      </c>
      <c r="L21" s="10">
        <f t="shared" si="2"/>
        <v>48.67906477520247</v>
      </c>
    </row>
    <row r="22" spans="1:12" x14ac:dyDescent="0.2">
      <c r="A22" s="1" t="s">
        <v>488</v>
      </c>
      <c r="B22" s="1" t="s">
        <v>491</v>
      </c>
      <c r="C22" s="1" t="s">
        <v>200</v>
      </c>
      <c r="D22" s="1" t="s">
        <v>269</v>
      </c>
      <c r="E22" s="1" t="s">
        <v>459</v>
      </c>
      <c r="F22" s="1" t="s">
        <v>569</v>
      </c>
      <c r="G22" s="1" t="s">
        <v>46</v>
      </c>
      <c r="H22" s="10" t="s">
        <v>92</v>
      </c>
      <c r="I22" s="10">
        <v>13.6</v>
      </c>
      <c r="J22" s="10">
        <f t="shared" si="0"/>
        <v>1.1335389083702174</v>
      </c>
      <c r="K22" s="10">
        <f t="shared" si="1"/>
        <v>1.0966105578595458</v>
      </c>
      <c r="L22" s="10">
        <f t="shared" si="2"/>
        <v>12.491383958799611</v>
      </c>
    </row>
    <row r="23" spans="1:12" x14ac:dyDescent="0.2">
      <c r="A23" s="1" t="s">
        <v>488</v>
      </c>
      <c r="B23" s="1" t="s">
        <v>491</v>
      </c>
      <c r="C23" s="1" t="s">
        <v>200</v>
      </c>
      <c r="D23" s="1" t="s">
        <v>270</v>
      </c>
      <c r="E23" s="1" t="s">
        <v>271</v>
      </c>
      <c r="F23" s="1" t="s">
        <v>569</v>
      </c>
      <c r="G23" s="1" t="s">
        <v>46</v>
      </c>
      <c r="H23" s="10" t="s">
        <v>92</v>
      </c>
      <c r="I23" s="10">
        <v>13</v>
      </c>
      <c r="J23" s="10">
        <f t="shared" si="0"/>
        <v>1.1139433523068367</v>
      </c>
      <c r="K23" s="10">
        <f t="shared" si="1"/>
        <v>1.0384117563513051</v>
      </c>
      <c r="L23" s="10">
        <f t="shared" si="2"/>
        <v>10.924756261409161</v>
      </c>
    </row>
    <row r="24" spans="1:12" x14ac:dyDescent="0.2">
      <c r="A24" s="1" t="s">
        <v>488</v>
      </c>
      <c r="B24" s="1" t="s">
        <v>491</v>
      </c>
      <c r="C24" s="1" t="s">
        <v>200</v>
      </c>
      <c r="D24" s="1" t="s">
        <v>272</v>
      </c>
      <c r="E24" s="1" t="s">
        <v>273</v>
      </c>
      <c r="F24" s="1" t="s">
        <v>569</v>
      </c>
      <c r="G24" s="1" t="s">
        <v>46</v>
      </c>
      <c r="H24" s="10" t="s">
        <v>92</v>
      </c>
      <c r="I24" s="10">
        <v>8.9</v>
      </c>
      <c r="J24" s="10">
        <f t="shared" si="0"/>
        <v>0.9493900066449128</v>
      </c>
      <c r="K24" s="10">
        <f t="shared" si="1"/>
        <v>0.54968831973539123</v>
      </c>
      <c r="L24" s="10">
        <f t="shared" si="2"/>
        <v>3.5455884154264492</v>
      </c>
    </row>
    <row r="25" spans="1:12" x14ac:dyDescent="0.2">
      <c r="A25" s="1" t="s">
        <v>488</v>
      </c>
      <c r="B25" s="1" t="s">
        <v>491</v>
      </c>
      <c r="C25" s="1" t="s">
        <v>200</v>
      </c>
      <c r="D25" s="1" t="s">
        <v>581</v>
      </c>
      <c r="E25" s="1" t="s">
        <v>582</v>
      </c>
      <c r="F25" s="1" t="s">
        <v>569</v>
      </c>
      <c r="G25" s="1" t="s">
        <v>620</v>
      </c>
      <c r="H25" s="10" t="s">
        <v>92</v>
      </c>
      <c r="I25" s="10">
        <v>12.5</v>
      </c>
      <c r="J25" s="10">
        <f t="shared" si="0"/>
        <v>1.0969100130080565</v>
      </c>
      <c r="K25" s="10">
        <f t="shared" si="1"/>
        <v>0.98782273863392778</v>
      </c>
      <c r="L25" s="10">
        <f t="shared" si="2"/>
        <v>9.7235026889004601</v>
      </c>
    </row>
    <row r="26" spans="1:12" x14ac:dyDescent="0.2">
      <c r="A26" s="1" t="s">
        <v>488</v>
      </c>
      <c r="B26" s="1" t="s">
        <v>491</v>
      </c>
      <c r="C26" s="1" t="s">
        <v>200</v>
      </c>
      <c r="D26" s="1" t="s">
        <v>277</v>
      </c>
      <c r="E26" s="1" t="s">
        <v>278</v>
      </c>
      <c r="F26" s="1" t="s">
        <v>418</v>
      </c>
      <c r="G26" s="1" t="s">
        <v>46</v>
      </c>
      <c r="H26" s="10" t="s">
        <v>92</v>
      </c>
      <c r="I26" s="10">
        <v>12.4</v>
      </c>
      <c r="J26" s="10">
        <f t="shared" si="0"/>
        <v>1.0934216851622351</v>
      </c>
      <c r="K26" s="10">
        <f t="shared" si="1"/>
        <v>0.97746240493183878</v>
      </c>
      <c r="L26" s="10">
        <f t="shared" si="2"/>
        <v>9.4942880753916938</v>
      </c>
    </row>
    <row r="27" spans="1:12" x14ac:dyDescent="0.2">
      <c r="A27" s="1" t="s">
        <v>488</v>
      </c>
      <c r="B27" s="1" t="s">
        <v>491</v>
      </c>
      <c r="C27" s="1" t="s">
        <v>200</v>
      </c>
      <c r="D27" s="1" t="s">
        <v>583</v>
      </c>
      <c r="E27" s="1" t="s">
        <v>584</v>
      </c>
      <c r="F27" s="1" t="s">
        <v>585</v>
      </c>
      <c r="G27" s="1" t="s">
        <v>46</v>
      </c>
      <c r="H27" s="10" t="s">
        <v>92</v>
      </c>
      <c r="I27" s="10">
        <v>11</v>
      </c>
      <c r="J27" s="10">
        <f t="shared" si="0"/>
        <v>1.0413926851582251</v>
      </c>
      <c r="K27" s="10">
        <f t="shared" si="1"/>
        <v>0.82293627491992893</v>
      </c>
      <c r="L27" s="10">
        <f t="shared" si="2"/>
        <v>6.6517554622340516</v>
      </c>
    </row>
    <row r="28" spans="1:12" x14ac:dyDescent="0.2">
      <c r="A28" s="1" t="s">
        <v>488</v>
      </c>
      <c r="B28" s="1" t="s">
        <v>491</v>
      </c>
      <c r="C28" s="1" t="s">
        <v>200</v>
      </c>
      <c r="D28" s="1" t="s">
        <v>306</v>
      </c>
      <c r="E28" s="1" t="s">
        <v>444</v>
      </c>
      <c r="F28" s="1" t="s">
        <v>367</v>
      </c>
      <c r="G28" s="1" t="s">
        <v>573</v>
      </c>
      <c r="H28" s="10" t="s">
        <v>92</v>
      </c>
      <c r="I28" s="10">
        <v>17.3</v>
      </c>
      <c r="J28" s="10">
        <f t="shared" si="0"/>
        <v>1.2380461031287955</v>
      </c>
      <c r="K28" s="10">
        <f t="shared" si="1"/>
        <v>1.4069969262925226</v>
      </c>
      <c r="L28" s="10">
        <f t="shared" si="2"/>
        <v>25.526832360505889</v>
      </c>
    </row>
    <row r="29" spans="1:12" x14ac:dyDescent="0.2">
      <c r="A29" s="1" t="s">
        <v>488</v>
      </c>
      <c r="B29" s="1" t="s">
        <v>491</v>
      </c>
      <c r="C29" s="1" t="s">
        <v>200</v>
      </c>
      <c r="D29" s="1" t="s">
        <v>307</v>
      </c>
      <c r="E29" s="1" t="s">
        <v>444</v>
      </c>
      <c r="F29" s="1" t="s">
        <v>464</v>
      </c>
      <c r="G29" s="1" t="s">
        <v>573</v>
      </c>
      <c r="H29" s="10" t="s">
        <v>92</v>
      </c>
      <c r="I29" s="10">
        <v>16.29</v>
      </c>
      <c r="J29" s="10">
        <f t="shared" si="0"/>
        <v>1.2119210843085093</v>
      </c>
      <c r="K29" s="10">
        <f t="shared" si="1"/>
        <v>1.329405620396273</v>
      </c>
      <c r="L29" s="10">
        <f t="shared" si="2"/>
        <v>21.350380554167725</v>
      </c>
    </row>
    <row r="30" spans="1:12" x14ac:dyDescent="0.2">
      <c r="A30" s="1" t="s">
        <v>488</v>
      </c>
      <c r="B30" s="1" t="s">
        <v>491</v>
      </c>
      <c r="C30" s="1" t="s">
        <v>200</v>
      </c>
      <c r="D30" s="1" t="s">
        <v>310</v>
      </c>
      <c r="E30" s="1" t="s">
        <v>425</v>
      </c>
      <c r="F30" s="1" t="s">
        <v>465</v>
      </c>
      <c r="G30" s="1" t="s">
        <v>46</v>
      </c>
      <c r="H30" s="10" t="s">
        <v>92</v>
      </c>
      <c r="I30" s="10">
        <v>8.32</v>
      </c>
      <c r="J30" s="10">
        <f t="shared" si="0"/>
        <v>0.92012332629072391</v>
      </c>
      <c r="K30" s="10">
        <f t="shared" si="1"/>
        <v>0.46276627908345036</v>
      </c>
      <c r="L30" s="10">
        <f t="shared" si="2"/>
        <v>2.9024602394123575</v>
      </c>
    </row>
    <row r="31" spans="1:12" ht="17" x14ac:dyDescent="0.2">
      <c r="A31" s="1" t="s">
        <v>488</v>
      </c>
      <c r="B31" s="1" t="s">
        <v>491</v>
      </c>
      <c r="C31" s="1" t="s">
        <v>200</v>
      </c>
      <c r="D31" s="1" t="s">
        <v>312</v>
      </c>
      <c r="E31" s="1" t="s">
        <v>444</v>
      </c>
      <c r="F31" s="19" t="s">
        <v>560</v>
      </c>
      <c r="G31" s="1" t="s">
        <v>46</v>
      </c>
      <c r="H31" s="10" t="s">
        <v>92</v>
      </c>
      <c r="I31" s="10">
        <v>23.57</v>
      </c>
      <c r="J31" s="10">
        <f t="shared" si="0"/>
        <v>1.3723595825243238</v>
      </c>
      <c r="K31" s="10">
        <f t="shared" si="1"/>
        <v>1.8059079600972416</v>
      </c>
      <c r="L31" s="10">
        <f t="shared" si="2"/>
        <v>63.959927103130845</v>
      </c>
    </row>
    <row r="32" spans="1:12" x14ac:dyDescent="0.2">
      <c r="A32" s="1" t="s">
        <v>488</v>
      </c>
      <c r="B32" s="1" t="s">
        <v>491</v>
      </c>
      <c r="C32" s="1" t="s">
        <v>200</v>
      </c>
      <c r="D32" s="1" t="s">
        <v>352</v>
      </c>
      <c r="E32" s="1" t="s">
        <v>353</v>
      </c>
      <c r="F32" s="1" t="s">
        <v>354</v>
      </c>
      <c r="G32" s="1" t="s">
        <v>46</v>
      </c>
      <c r="H32" s="10" t="s">
        <v>92</v>
      </c>
      <c r="I32" s="10">
        <v>18.7</v>
      </c>
      <c r="J32" s="10">
        <f t="shared" si="0"/>
        <v>1.271841606536499</v>
      </c>
      <c r="K32" s="10">
        <f t="shared" si="1"/>
        <v>1.5073695714134026</v>
      </c>
      <c r="L32" s="10">
        <f t="shared" si="2"/>
        <v>32.163964300662997</v>
      </c>
    </row>
    <row r="33" spans="1:12" x14ac:dyDescent="0.2">
      <c r="A33" s="1" t="s">
        <v>488</v>
      </c>
      <c r="B33" s="1" t="s">
        <v>491</v>
      </c>
      <c r="C33" s="1" t="s">
        <v>200</v>
      </c>
      <c r="D33" s="1" t="s">
        <v>355</v>
      </c>
      <c r="E33" s="1" t="s">
        <v>444</v>
      </c>
      <c r="F33" s="1" t="s">
        <v>367</v>
      </c>
      <c r="G33" s="1" t="s">
        <v>356</v>
      </c>
      <c r="H33" s="10" t="s">
        <v>92</v>
      </c>
      <c r="I33" s="10">
        <v>18.5</v>
      </c>
      <c r="J33" s="10">
        <f t="shared" si="0"/>
        <v>1.2671717284030137</v>
      </c>
      <c r="K33" s="10">
        <f t="shared" si="1"/>
        <v>1.493500033356951</v>
      </c>
      <c r="L33" s="10">
        <f t="shared" si="2"/>
        <v>31.153011352513637</v>
      </c>
    </row>
    <row r="34" spans="1:12" x14ac:dyDescent="0.2">
      <c r="A34" s="1" t="s">
        <v>488</v>
      </c>
      <c r="B34" s="1" t="s">
        <v>491</v>
      </c>
      <c r="C34" s="1" t="s">
        <v>200</v>
      </c>
      <c r="D34" s="1" t="s">
        <v>357</v>
      </c>
      <c r="E34" s="1" t="s">
        <v>444</v>
      </c>
      <c r="F34" s="1" t="s">
        <v>367</v>
      </c>
      <c r="G34" s="1" t="s">
        <v>46</v>
      </c>
      <c r="H34" s="10" t="s">
        <v>92</v>
      </c>
      <c r="I34" s="10">
        <v>19.600000000000001</v>
      </c>
      <c r="J34" s="10">
        <f t="shared" si="0"/>
        <v>1.2922560713564761</v>
      </c>
      <c r="K34" s="10">
        <f t="shared" si="1"/>
        <v>1.5680005319287345</v>
      </c>
      <c r="L34" s="10">
        <f t="shared" si="2"/>
        <v>36.982863275023092</v>
      </c>
    </row>
    <row r="35" spans="1:12" x14ac:dyDescent="0.2">
      <c r="A35" s="1" t="s">
        <v>488</v>
      </c>
      <c r="B35" s="1" t="s">
        <v>491</v>
      </c>
      <c r="C35" s="1" t="s">
        <v>200</v>
      </c>
      <c r="D35" s="1" t="s">
        <v>360</v>
      </c>
      <c r="E35" s="1" t="s">
        <v>92</v>
      </c>
      <c r="F35" s="1" t="s">
        <v>361</v>
      </c>
      <c r="G35" s="1" t="s">
        <v>573</v>
      </c>
      <c r="H35" s="10" t="s">
        <v>92</v>
      </c>
      <c r="I35" s="10">
        <v>21.16</v>
      </c>
      <c r="J35" s="10">
        <f t="shared" si="0"/>
        <v>1.3255156633631482</v>
      </c>
      <c r="K35" s="10">
        <f t="shared" si="1"/>
        <v>1.6667815201885503</v>
      </c>
      <c r="L35" s="10">
        <f t="shared" si="2"/>
        <v>46.428165105584839</v>
      </c>
    </row>
    <row r="36" spans="1:12" x14ac:dyDescent="0.2">
      <c r="A36" s="1" t="s">
        <v>488</v>
      </c>
      <c r="B36" s="1" t="s">
        <v>491</v>
      </c>
      <c r="C36" s="1" t="s">
        <v>200</v>
      </c>
      <c r="D36" s="1" t="s">
        <v>362</v>
      </c>
      <c r="E36" s="1" t="s">
        <v>468</v>
      </c>
      <c r="F36" s="1" t="s">
        <v>367</v>
      </c>
      <c r="G36" s="1" t="s">
        <v>46</v>
      </c>
      <c r="H36" s="10" t="s">
        <v>92</v>
      </c>
      <c r="I36" s="10">
        <v>22.3</v>
      </c>
      <c r="J36" s="10">
        <f t="shared" si="0"/>
        <v>1.3483048630481607</v>
      </c>
      <c r="K36" s="10">
        <f t="shared" si="1"/>
        <v>1.7344654432530375</v>
      </c>
      <c r="L36" s="10">
        <f t="shared" si="2"/>
        <v>54.258207643666587</v>
      </c>
    </row>
    <row r="37" spans="1:12" x14ac:dyDescent="0.2">
      <c r="A37" s="1" t="s">
        <v>488</v>
      </c>
      <c r="B37" s="1" t="s">
        <v>491</v>
      </c>
      <c r="C37" s="1" t="s">
        <v>200</v>
      </c>
      <c r="D37" s="1" t="s">
        <v>363</v>
      </c>
      <c r="E37" s="1" t="s">
        <v>469</v>
      </c>
      <c r="F37" s="1" t="s">
        <v>367</v>
      </c>
      <c r="G37" s="1" t="s">
        <v>573</v>
      </c>
      <c r="H37" s="10" t="s">
        <v>92</v>
      </c>
      <c r="I37" s="10">
        <v>19.100000000000001</v>
      </c>
      <c r="J37" s="10">
        <f t="shared" si="0"/>
        <v>1.2810333672477277</v>
      </c>
      <c r="K37" s="10">
        <f t="shared" si="1"/>
        <v>1.5346691007257514</v>
      </c>
      <c r="L37" s="10">
        <f t="shared" si="2"/>
        <v>34.250672310173421</v>
      </c>
    </row>
    <row r="38" spans="1:12" x14ac:dyDescent="0.2">
      <c r="A38" s="1" t="s">
        <v>488</v>
      </c>
      <c r="B38" s="1" t="s">
        <v>491</v>
      </c>
      <c r="C38" s="1" t="s">
        <v>200</v>
      </c>
      <c r="D38" s="1" t="s">
        <v>364</v>
      </c>
      <c r="E38" s="1" t="s">
        <v>444</v>
      </c>
      <c r="F38" s="1" t="s">
        <v>470</v>
      </c>
      <c r="G38" s="1" t="s">
        <v>46</v>
      </c>
      <c r="H38" s="10" t="s">
        <v>92</v>
      </c>
      <c r="I38" s="10">
        <v>18.100000000000001</v>
      </c>
      <c r="J38" s="10">
        <f t="shared" si="0"/>
        <v>1.2576785748691846</v>
      </c>
      <c r="K38" s="10">
        <f t="shared" si="1"/>
        <v>1.4653053673614784</v>
      </c>
      <c r="L38" s="10">
        <f t="shared" si="2"/>
        <v>29.194790784568401</v>
      </c>
    </row>
    <row r="39" spans="1:12" ht="17" x14ac:dyDescent="0.2">
      <c r="A39" s="1" t="s">
        <v>488</v>
      </c>
      <c r="B39" s="1" t="s">
        <v>491</v>
      </c>
      <c r="C39" s="1" t="s">
        <v>200</v>
      </c>
      <c r="D39" s="1" t="s">
        <v>366</v>
      </c>
      <c r="E39" t="s">
        <v>92</v>
      </c>
      <c r="F39" s="1" t="s">
        <v>367</v>
      </c>
      <c r="G39" s="19" t="s">
        <v>575</v>
      </c>
      <c r="H39" s="10" t="s">
        <v>92</v>
      </c>
      <c r="I39" s="10">
        <v>21</v>
      </c>
      <c r="J39" s="10">
        <f t="shared" si="0"/>
        <v>1.3222192947339193</v>
      </c>
      <c r="K39" s="10">
        <f t="shared" si="1"/>
        <v>1.6569913053597407</v>
      </c>
      <c r="L39" s="10">
        <f t="shared" si="2"/>
        <v>45.393252876234882</v>
      </c>
    </row>
    <row r="40" spans="1:12" ht="17" x14ac:dyDescent="0.2">
      <c r="A40" s="1" t="s">
        <v>488</v>
      </c>
      <c r="B40" s="1" t="s">
        <v>491</v>
      </c>
      <c r="C40" s="1" t="s">
        <v>200</v>
      </c>
      <c r="D40" s="1" t="s">
        <v>368</v>
      </c>
      <c r="E40" s="1" t="s">
        <v>444</v>
      </c>
      <c r="F40" s="1" t="s">
        <v>455</v>
      </c>
      <c r="G40" s="19" t="s">
        <v>575</v>
      </c>
      <c r="H40" s="10" t="s">
        <v>92</v>
      </c>
      <c r="I40" s="10">
        <v>20.8</v>
      </c>
      <c r="J40" s="10">
        <f t="shared" si="0"/>
        <v>1.3180633349627615</v>
      </c>
      <c r="K40" s="10">
        <f t="shared" si="1"/>
        <v>1.6446481048394017</v>
      </c>
      <c r="L40" s="10">
        <f t="shared" si="2"/>
        <v>44.121280162084339</v>
      </c>
    </row>
    <row r="41" spans="1:12" x14ac:dyDescent="0.2">
      <c r="A41" s="1" t="s">
        <v>488</v>
      </c>
      <c r="B41" s="1" t="s">
        <v>491</v>
      </c>
      <c r="C41" s="1" t="s">
        <v>529</v>
      </c>
      <c r="D41" s="1" t="s">
        <v>320</v>
      </c>
      <c r="E41" s="1" t="s">
        <v>92</v>
      </c>
      <c r="F41" s="1" t="s">
        <v>621</v>
      </c>
      <c r="G41" s="1" t="s">
        <v>46</v>
      </c>
      <c r="H41" s="10" t="s">
        <v>92</v>
      </c>
      <c r="I41" s="10">
        <v>1.3</v>
      </c>
      <c r="J41" s="10">
        <f t="shared" si="0"/>
        <v>0.11394335230683679</v>
      </c>
      <c r="K41" s="10">
        <f t="shared" si="1"/>
        <v>-1.9315882436486946</v>
      </c>
      <c r="L41" s="10">
        <f t="shared" si="2"/>
        <v>1.170608723911533E-2</v>
      </c>
    </row>
    <row r="42" spans="1:12" x14ac:dyDescent="0.2">
      <c r="A42" s="1" t="s">
        <v>488</v>
      </c>
      <c r="B42" s="1" t="s">
        <v>490</v>
      </c>
      <c r="C42" s="1" t="s">
        <v>232</v>
      </c>
      <c r="D42" s="1" t="s">
        <v>329</v>
      </c>
      <c r="E42" s="1" t="s">
        <v>450</v>
      </c>
      <c r="F42" s="1" t="s">
        <v>415</v>
      </c>
      <c r="G42" s="1" t="s">
        <v>46</v>
      </c>
      <c r="H42" s="10" t="s">
        <v>92</v>
      </c>
      <c r="I42" s="10">
        <v>6.5500000000000007</v>
      </c>
      <c r="J42" s="10">
        <f t="shared" si="0"/>
        <v>0.81624129999178308</v>
      </c>
      <c r="K42" s="10">
        <f t="shared" si="1"/>
        <v>0.15423666097559607</v>
      </c>
      <c r="L42" s="10">
        <f t="shared" si="2"/>
        <v>1.4263846645547682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F59DF5-114F-AE4E-83E7-C2B82D20B87F}">
  <dimension ref="A1:K3"/>
  <sheetViews>
    <sheetView workbookViewId="0">
      <selection activeCell="D25" sqref="D25"/>
    </sheetView>
  </sheetViews>
  <sheetFormatPr baseColWidth="10" defaultColWidth="32.6640625" defaultRowHeight="16" x14ac:dyDescent="0.2"/>
  <cols>
    <col min="1" max="1" width="15.6640625" bestFit="1" customWidth="1"/>
    <col min="2" max="2" width="20" bestFit="1" customWidth="1"/>
    <col min="3" max="3" width="34.6640625" bestFit="1" customWidth="1"/>
    <col min="4" max="4" width="213.1640625" bestFit="1" customWidth="1"/>
    <col min="5" max="5" width="20.33203125" bestFit="1" customWidth="1"/>
    <col min="6" max="6" width="4.1640625" bestFit="1" customWidth="1"/>
    <col min="7" max="7" width="14.5" bestFit="1" customWidth="1"/>
    <col min="8" max="8" width="8.1640625" bestFit="1" customWidth="1"/>
    <col min="9" max="9" width="14.5" bestFit="1" customWidth="1"/>
    <col min="10" max="11" width="14" bestFit="1" customWidth="1"/>
  </cols>
  <sheetData>
    <row r="1" spans="1:11" s="2" customFormat="1" x14ac:dyDescent="0.2">
      <c r="A1" s="2" t="s">
        <v>42</v>
      </c>
      <c r="B1" s="2" t="s">
        <v>5</v>
      </c>
      <c r="C1" s="2" t="s">
        <v>6</v>
      </c>
      <c r="D1" s="2" t="s">
        <v>12</v>
      </c>
      <c r="E1" s="2" t="s">
        <v>7</v>
      </c>
      <c r="F1" s="2" t="s">
        <v>8</v>
      </c>
      <c r="G1" s="2" t="s">
        <v>43</v>
      </c>
      <c r="H1" s="2" t="s">
        <v>18</v>
      </c>
      <c r="I1" s="2" t="s">
        <v>19</v>
      </c>
      <c r="J1" s="2" t="s">
        <v>20</v>
      </c>
      <c r="K1" s="2" t="s">
        <v>21</v>
      </c>
    </row>
    <row r="2" spans="1:11" x14ac:dyDescent="0.2">
      <c r="A2" s="24" t="s">
        <v>44</v>
      </c>
      <c r="B2" s="24" t="s">
        <v>45</v>
      </c>
      <c r="C2" s="24" t="s">
        <v>567</v>
      </c>
      <c r="D2" s="24" t="s">
        <v>568</v>
      </c>
      <c r="E2" s="24" t="s">
        <v>46</v>
      </c>
      <c r="F2" s="24" t="s">
        <v>92</v>
      </c>
      <c r="G2" s="24">
        <v>39</v>
      </c>
      <c r="H2" s="24">
        <v>13</v>
      </c>
      <c r="I2" s="24">
        <v>1.1139433519999999</v>
      </c>
      <c r="J2" s="24">
        <v>1.2634867439999999</v>
      </c>
      <c r="K2" s="24">
        <v>18.343691750000001</v>
      </c>
    </row>
    <row r="3" spans="1:11" s="1" customFormat="1" x14ac:dyDescent="0.2">
      <c r="A3" s="1" t="s">
        <v>88</v>
      </c>
      <c r="B3" s="1" t="s">
        <v>99</v>
      </c>
      <c r="C3" s="1" t="s">
        <v>92</v>
      </c>
      <c r="D3" s="1" t="s">
        <v>429</v>
      </c>
      <c r="E3" s="1" t="s">
        <v>46</v>
      </c>
      <c r="F3" s="1" t="s">
        <v>92</v>
      </c>
      <c r="G3" s="1">
        <v>55.335000000000008</v>
      </c>
      <c r="H3" s="1">
        <f>G3/3</f>
        <v>18.445000000000004</v>
      </c>
      <c r="I3" s="1">
        <f>LOG10(H3)</f>
        <v>1.2658786595628224</v>
      </c>
      <c r="J3" s="1">
        <f>(3.5104*I3)-2.6469</f>
        <v>1.7968404465293317</v>
      </c>
      <c r="K3" s="1">
        <v>62.638369814251796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D25873-58B0-DC47-902A-3C367A3F7C24}">
  <dimension ref="A1:N13"/>
  <sheetViews>
    <sheetView workbookViewId="0">
      <selection activeCell="E21" sqref="E21:E22"/>
    </sheetView>
  </sheetViews>
  <sheetFormatPr baseColWidth="10" defaultColWidth="11" defaultRowHeight="16" x14ac:dyDescent="0.2"/>
  <cols>
    <col min="1" max="1" width="10.1640625" bestFit="1" customWidth="1"/>
    <col min="2" max="2" width="11.1640625" bestFit="1" customWidth="1"/>
    <col min="3" max="3" width="19.5" bestFit="1" customWidth="1"/>
    <col min="4" max="4" width="25.5" bestFit="1" customWidth="1"/>
    <col min="5" max="5" width="28.33203125" bestFit="1" customWidth="1"/>
    <col min="6" max="6" width="50.6640625" bestFit="1" customWidth="1"/>
    <col min="7" max="7" width="39" bestFit="1" customWidth="1"/>
    <col min="8" max="8" width="6.5" bestFit="1" customWidth="1"/>
    <col min="9" max="9" width="15.83203125" bestFit="1" customWidth="1"/>
    <col min="10" max="10" width="14" bestFit="1" customWidth="1"/>
    <col min="11" max="11" width="19.33203125" bestFit="1" customWidth="1"/>
    <col min="12" max="12" width="16.33203125" bestFit="1" customWidth="1"/>
    <col min="13" max="13" width="14" bestFit="1" customWidth="1"/>
  </cols>
  <sheetData>
    <row r="1" spans="1:14" s="4" customFormat="1" x14ac:dyDescent="0.2">
      <c r="A1" s="2" t="s">
        <v>487</v>
      </c>
      <c r="B1" s="2" t="s">
        <v>485</v>
      </c>
      <c r="C1" s="2" t="s">
        <v>486</v>
      </c>
      <c r="D1" s="2" t="s">
        <v>5</v>
      </c>
      <c r="E1" s="2" t="s">
        <v>6</v>
      </c>
      <c r="F1" s="2" t="s">
        <v>12</v>
      </c>
      <c r="G1" s="2" t="s">
        <v>7</v>
      </c>
      <c r="H1" s="8" t="s">
        <v>8</v>
      </c>
      <c r="I1" s="8" t="s">
        <v>9</v>
      </c>
      <c r="J1" s="8" t="s">
        <v>10</v>
      </c>
      <c r="K1" s="8" t="s">
        <v>484</v>
      </c>
      <c r="L1" s="8" t="s">
        <v>11</v>
      </c>
    </row>
    <row r="2" spans="1:14" s="5" customFormat="1" x14ac:dyDescent="0.2">
      <c r="A2" s="5" t="s">
        <v>488</v>
      </c>
      <c r="B2" s="5" t="s">
        <v>491</v>
      </c>
      <c r="C2" s="6" t="s">
        <v>536</v>
      </c>
      <c r="D2" s="5" t="s">
        <v>543</v>
      </c>
      <c r="H2" s="9">
        <v>21</v>
      </c>
      <c r="I2" s="9"/>
      <c r="J2" s="9"/>
      <c r="K2" s="9"/>
      <c r="L2" s="9">
        <v>4.3</v>
      </c>
    </row>
    <row r="3" spans="1:14" s="7" customFormat="1" x14ac:dyDescent="0.2">
      <c r="A3" s="5" t="s">
        <v>488</v>
      </c>
      <c r="B3" s="5" t="s">
        <v>491</v>
      </c>
      <c r="C3" s="5" t="s">
        <v>200</v>
      </c>
      <c r="D3" s="5" t="s">
        <v>274</v>
      </c>
      <c r="E3" s="5" t="s">
        <v>275</v>
      </c>
      <c r="F3" s="5" t="s">
        <v>460</v>
      </c>
      <c r="G3" s="5" t="s">
        <v>46</v>
      </c>
      <c r="H3" s="9">
        <v>21</v>
      </c>
      <c r="I3" s="9">
        <v>11</v>
      </c>
      <c r="J3" s="9">
        <f>LOG(I3)</f>
        <v>1.0413926851582251</v>
      </c>
      <c r="K3" s="9">
        <f>(2.97*J3)-2.27</f>
        <v>0.82293627491992893</v>
      </c>
      <c r="L3" s="9">
        <f>10^K3</f>
        <v>6.6517554622340516</v>
      </c>
    </row>
    <row r="4" spans="1:14" s="7" customFormat="1" x14ac:dyDescent="0.2">
      <c r="A4" s="5" t="s">
        <v>488</v>
      </c>
      <c r="B4" s="5" t="s">
        <v>491</v>
      </c>
      <c r="C4" s="5" t="s">
        <v>529</v>
      </c>
      <c r="D4" s="5" t="s">
        <v>346</v>
      </c>
      <c r="F4" s="5" t="s">
        <v>343</v>
      </c>
      <c r="G4" s="5" t="s">
        <v>347</v>
      </c>
      <c r="H4" s="9" t="s">
        <v>247</v>
      </c>
      <c r="I4" s="9">
        <v>8.6</v>
      </c>
      <c r="J4" s="9">
        <f>LOG(I4)</f>
        <v>0.93449845124356767</v>
      </c>
      <c r="K4" s="9">
        <f>(2.97*J4)-2.27</f>
        <v>0.505460400193396</v>
      </c>
      <c r="L4" s="9">
        <f>10^K4</f>
        <v>3.2022880905259958</v>
      </c>
    </row>
    <row r="5" spans="1:14" s="7" customFormat="1" x14ac:dyDescent="0.2">
      <c r="A5" s="5" t="s">
        <v>488</v>
      </c>
      <c r="B5" s="5" t="s">
        <v>491</v>
      </c>
      <c r="C5" s="6" t="s">
        <v>536</v>
      </c>
      <c r="D5" s="5" t="s">
        <v>226</v>
      </c>
      <c r="E5" s="5" t="s">
        <v>449</v>
      </c>
      <c r="F5" s="5" t="s">
        <v>217</v>
      </c>
      <c r="G5" s="5" t="s">
        <v>46</v>
      </c>
      <c r="H5" s="9" t="s">
        <v>92</v>
      </c>
      <c r="I5" s="9">
        <v>8.73</v>
      </c>
      <c r="J5" s="9">
        <v>0.94101424370556974</v>
      </c>
      <c r="K5" s="9">
        <v>0.52481230380554234</v>
      </c>
      <c r="L5" s="9">
        <v>1.2084249385580847</v>
      </c>
      <c r="M5" s="9">
        <v>3.3482068656871342</v>
      </c>
    </row>
    <row r="6" spans="1:14" s="18" customFormat="1" x14ac:dyDescent="0.2">
      <c r="A6" s="16" t="s">
        <v>488</v>
      </c>
      <c r="B6" s="16" t="s">
        <v>491</v>
      </c>
      <c r="C6" s="16" t="s">
        <v>202</v>
      </c>
      <c r="D6" s="16" t="s">
        <v>246</v>
      </c>
      <c r="E6" s="16" t="s">
        <v>473</v>
      </c>
      <c r="F6" s="16" t="s">
        <v>590</v>
      </c>
      <c r="G6" s="16" t="s">
        <v>413</v>
      </c>
      <c r="H6" s="17">
        <v>28</v>
      </c>
      <c r="I6" s="17">
        <v>17.899999999999999</v>
      </c>
      <c r="J6" s="17">
        <f>LOG(I6)</f>
        <v>1.2528530309798931</v>
      </c>
      <c r="K6" s="17">
        <f>(2.97*J6)-2.27</f>
        <v>1.4509735020102825</v>
      </c>
      <c r="L6" s="17">
        <f>10^K6</f>
        <v>28.247076232968443</v>
      </c>
    </row>
    <row r="7" spans="1:14" s="13" customFormat="1" x14ac:dyDescent="0.2">
      <c r="A7" s="12" t="s">
        <v>488</v>
      </c>
      <c r="B7" s="12" t="s">
        <v>491</v>
      </c>
      <c r="C7" s="12" t="s">
        <v>207</v>
      </c>
      <c r="D7" s="12" t="s">
        <v>537</v>
      </c>
      <c r="E7" s="13" t="s">
        <v>539</v>
      </c>
      <c r="F7" s="13" t="s">
        <v>532</v>
      </c>
      <c r="G7" s="12" t="s">
        <v>530</v>
      </c>
      <c r="H7" s="14">
        <v>28</v>
      </c>
      <c r="I7" s="14" t="s">
        <v>559</v>
      </c>
      <c r="J7" s="15" t="s">
        <v>559</v>
      </c>
      <c r="K7" s="15">
        <v>6.0697840353611601E-2</v>
      </c>
      <c r="L7" s="15">
        <f>10^K7</f>
        <v>1.1499999999999997</v>
      </c>
      <c r="M7" s="12"/>
    </row>
    <row r="8" spans="1:14" s="5" customFormat="1" x14ac:dyDescent="0.2">
      <c r="A8" s="5" t="s">
        <v>108</v>
      </c>
      <c r="B8" s="5" t="s">
        <v>514</v>
      </c>
      <c r="C8" s="5" t="s">
        <v>18</v>
      </c>
      <c r="D8" s="5" t="s">
        <v>515</v>
      </c>
      <c r="E8" s="5" t="s">
        <v>617</v>
      </c>
      <c r="F8" s="9">
        <v>19</v>
      </c>
      <c r="G8" s="9">
        <v>19</v>
      </c>
      <c r="H8" s="9">
        <v>19</v>
      </c>
      <c r="I8" s="9">
        <v>13.4</v>
      </c>
      <c r="J8" s="9">
        <f>I8/3</f>
        <v>4.4666666666666668</v>
      </c>
      <c r="K8" s="9">
        <f>LOG10(J8)</f>
        <v>0.64998354364514521</v>
      </c>
      <c r="L8" s="9">
        <f>(3.5104*K8)-2.6469</f>
        <v>-0.36519776838808227</v>
      </c>
      <c r="M8" s="9">
        <f>10^L8</f>
        <v>0.43132261703478236</v>
      </c>
    </row>
    <row r="9" spans="1:14" s="5" customFormat="1" x14ac:dyDescent="0.2">
      <c r="A9" s="5" t="s">
        <v>108</v>
      </c>
      <c r="B9" s="5" t="s">
        <v>517</v>
      </c>
      <c r="F9" s="9">
        <v>10</v>
      </c>
      <c r="G9" s="9">
        <v>10</v>
      </c>
      <c r="H9" s="9">
        <v>10</v>
      </c>
      <c r="I9" s="9">
        <v>12.19</v>
      </c>
      <c r="J9" s="9">
        <f>I9/3</f>
        <v>4.0633333333333335</v>
      </c>
      <c r="K9" s="9">
        <f>LOG10(J9)</f>
        <v>0.60888245089871951</v>
      </c>
      <c r="L9" s="9">
        <f>(3.5104*K9)-2.6469</f>
        <v>-0.50947904436513491</v>
      </c>
      <c r="M9" s="9">
        <f>10^L9</f>
        <v>0.30940046041698488</v>
      </c>
    </row>
    <row r="10" spans="1:14" s="5" customFormat="1" x14ac:dyDescent="0.2">
      <c r="A10" s="5" t="s">
        <v>108</v>
      </c>
      <c r="B10" s="5" t="s">
        <v>520</v>
      </c>
      <c r="C10" s="5" t="s">
        <v>444</v>
      </c>
      <c r="D10" s="5" t="s">
        <v>515</v>
      </c>
      <c r="E10" s="5" t="s">
        <v>600</v>
      </c>
      <c r="F10" s="9">
        <v>11</v>
      </c>
      <c r="G10" s="9">
        <v>11</v>
      </c>
      <c r="H10" s="9">
        <v>11</v>
      </c>
      <c r="I10" s="9">
        <v>31.12</v>
      </c>
      <c r="J10" s="9">
        <f>I10/3</f>
        <v>10.373333333333333</v>
      </c>
      <c r="K10" s="9">
        <f>LOG10(J10)</f>
        <v>1.0159183335979889</v>
      </c>
      <c r="L10" s="9">
        <f>(3.5104*K10)-2.6469</f>
        <v>0.91937971826238041</v>
      </c>
      <c r="M10" s="9">
        <f>10^L10</f>
        <v>8.3057665121817283</v>
      </c>
    </row>
    <row r="11" spans="1:14" s="5" customFormat="1" x14ac:dyDescent="0.2">
      <c r="A11" s="5" t="s">
        <v>108</v>
      </c>
      <c r="B11" s="5" t="s">
        <v>522</v>
      </c>
      <c r="D11" s="5" t="s">
        <v>515</v>
      </c>
      <c r="F11" s="9">
        <v>10</v>
      </c>
      <c r="G11" s="9">
        <v>10</v>
      </c>
      <c r="H11" s="9">
        <v>10</v>
      </c>
      <c r="I11" s="9">
        <v>12.92</v>
      </c>
      <c r="J11" s="9">
        <f>I11/3</f>
        <v>4.3066666666666666</v>
      </c>
      <c r="K11" s="9">
        <f>LOG10(J11)</f>
        <v>0.63414125893940287</v>
      </c>
      <c r="L11" s="9">
        <f>(3.5104*K11)-2.6469</f>
        <v>-0.42081052461912005</v>
      </c>
      <c r="M11" s="9">
        <f>10^L11</f>
        <v>0.37948050982962439</v>
      </c>
    </row>
    <row r="12" spans="1:14" s="7" customFormat="1" x14ac:dyDescent="0.2">
      <c r="A12" s="5" t="s">
        <v>488</v>
      </c>
      <c r="B12" s="5" t="s">
        <v>491</v>
      </c>
      <c r="C12" s="5" t="s">
        <v>529</v>
      </c>
      <c r="D12" s="5" t="s">
        <v>544</v>
      </c>
      <c r="F12" s="5"/>
      <c r="G12" s="5"/>
      <c r="H12" s="9">
        <v>28</v>
      </c>
      <c r="I12" s="5">
        <f>H12</f>
        <v>28</v>
      </c>
      <c r="J12" s="5">
        <f>H12</f>
        <v>28</v>
      </c>
      <c r="K12" s="26">
        <v>6</v>
      </c>
      <c r="L12" s="9">
        <f>LOG(K12)</f>
        <v>0.77815125038364363</v>
      </c>
      <c r="M12" s="9">
        <f>(2.97*L12)-2.27</f>
        <v>4.1109213639421771E-2</v>
      </c>
      <c r="N12" s="9">
        <f>10^M12</f>
        <v>1.099282245248119</v>
      </c>
    </row>
    <row r="13" spans="1:14" s="27" customFormat="1" ht="17" customHeight="1" x14ac:dyDescent="0.2">
      <c r="A13" s="6" t="s">
        <v>488</v>
      </c>
      <c r="B13" s="6" t="s">
        <v>490</v>
      </c>
      <c r="C13" s="6" t="s">
        <v>232</v>
      </c>
      <c r="D13" s="6" t="s">
        <v>528</v>
      </c>
      <c r="E13" s="6"/>
      <c r="F13" s="6" t="s">
        <v>610</v>
      </c>
      <c r="G13" s="6"/>
      <c r="H13" s="26" t="s">
        <v>547</v>
      </c>
      <c r="I13" s="5">
        <v>21</v>
      </c>
      <c r="J13" s="5">
        <v>28</v>
      </c>
      <c r="K13" s="26">
        <v>4.8</v>
      </c>
      <c r="L13" s="9">
        <f>LOG(K13)</f>
        <v>0.68124123737558717</v>
      </c>
      <c r="M13" s="9">
        <f>(2.97*L13)-2.27</f>
        <v>-0.24671352499450583</v>
      </c>
      <c r="N13" s="9">
        <f>10^M13</f>
        <v>0.56661292241981487</v>
      </c>
    </row>
  </sheetData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Oxyaenodonta</vt:lpstr>
      <vt:lpstr>Mesonychia</vt:lpstr>
      <vt:lpstr>Hyaenodonta</vt:lpstr>
      <vt:lpstr>Carnivora</vt:lpstr>
      <vt:lpstr>Carnivora_noMP</vt:lpstr>
      <vt:lpstr>Hyaenodonta_noMP</vt:lpstr>
      <vt:lpstr>Deleted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Valentin Fischer</dc:creator>
  <cp:lastModifiedBy>Valentin Fischer</cp:lastModifiedBy>
  <dcterms:created xsi:type="dcterms:W3CDTF">2025-01-14T17:56:57Z</dcterms:created>
  <dcterms:modified xsi:type="dcterms:W3CDTF">2026-05-11T11:26:54Z</dcterms:modified>
</cp:coreProperties>
</file>