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eur\Downloads\"/>
    </mc:Choice>
  </mc:AlternateContent>
  <xr:revisionPtr revIDLastSave="0" documentId="8_{FE4B9F94-E09D-4EA8-8C59-4ABF4906BCD2}" xr6:coauthVersionLast="47" xr6:coauthVersionMax="47" xr10:uidLastSave="{00000000-0000-0000-0000-000000000000}"/>
  <bookViews>
    <workbookView xWindow="-120" yWindow="-120" windowWidth="29040" windowHeight="15840" firstSheet="2" activeTab="3" xr2:uid="{4E5ED9E6-A9C7-4A15-BD91-77A86F093A53}"/>
  </bookViews>
  <sheets>
    <sheet name="Presentation" sheetId="12" r:id="rId1"/>
    <sheet name="OS36 powder grain size dist" sheetId="13" r:id="rId2"/>
    <sheet name="textural data" sheetId="1" r:id="rId3"/>
    <sheet name="G and J rates" sheetId="10" r:id="rId4"/>
    <sheet name="Size proportion" sheetId="3" r:id="rId5"/>
    <sheet name="2D aspect ratio" sheetId="2" r:id="rId6"/>
    <sheet name="Shape correction" sheetId="14" r:id="rId7"/>
    <sheet name="Final dwell time_Litterature" sheetId="9" r:id="rId8"/>
    <sheet name="Nucleation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67" i="1" l="1"/>
  <c r="T78" i="14"/>
  <c r="T80" i="14"/>
  <c r="T81" i="14"/>
  <c r="T82" i="14"/>
  <c r="T83" i="14"/>
  <c r="T79" i="14"/>
  <c r="S80" i="14"/>
  <c r="S81" i="14"/>
  <c r="S82" i="14"/>
  <c r="S83" i="14"/>
  <c r="S79" i="14"/>
  <c r="S78" i="14"/>
  <c r="R83" i="14"/>
  <c r="Q83" i="14"/>
  <c r="L83" i="14"/>
  <c r="K83" i="14"/>
  <c r="R82" i="14"/>
  <c r="Q82" i="14"/>
  <c r="L82" i="14"/>
  <c r="K82" i="14"/>
  <c r="R81" i="14"/>
  <c r="Q81" i="14"/>
  <c r="L81" i="14"/>
  <c r="K81" i="14"/>
  <c r="R80" i="14"/>
  <c r="Q80" i="14"/>
  <c r="L80" i="14"/>
  <c r="K80" i="14"/>
  <c r="R79" i="14"/>
  <c r="Q79" i="14"/>
  <c r="L79" i="14"/>
  <c r="K79" i="14"/>
  <c r="R78" i="14"/>
  <c r="Q78" i="14"/>
  <c r="L78" i="14"/>
  <c r="K78" i="14"/>
  <c r="M47" i="9"/>
  <c r="M48" i="9"/>
  <c r="M49" i="9"/>
  <c r="M50" i="9"/>
  <c r="M51" i="9"/>
  <c r="M52" i="9"/>
  <c r="M46" i="9"/>
  <c r="AG30" i="1"/>
  <c r="AJ30" i="1" s="1"/>
  <c r="AG29" i="1"/>
  <c r="AJ29" i="1" s="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O4" i="11"/>
  <c r="P4" i="11"/>
  <c r="Q4" i="11"/>
  <c r="O5" i="11"/>
  <c r="P5" i="11"/>
  <c r="Q5" i="11"/>
  <c r="O6" i="11"/>
  <c r="P6" i="11"/>
  <c r="Q6" i="11"/>
  <c r="O7" i="11"/>
  <c r="P7" i="11"/>
  <c r="Q7" i="11"/>
  <c r="O8" i="11"/>
  <c r="P8" i="11"/>
  <c r="Q8" i="11"/>
  <c r="O9" i="11"/>
  <c r="P9" i="11"/>
  <c r="Q9" i="11"/>
  <c r="O10" i="11"/>
  <c r="P10" i="11"/>
  <c r="Q10" i="11"/>
  <c r="O11" i="11"/>
  <c r="P11" i="11"/>
  <c r="Q11" i="11"/>
  <c r="O12" i="11"/>
  <c r="P12" i="11"/>
  <c r="Q12" i="11"/>
  <c r="Q3" i="11"/>
  <c r="P3" i="11"/>
  <c r="O3" i="11"/>
  <c r="M4" i="11"/>
  <c r="N4" i="11"/>
  <c r="M5" i="11"/>
  <c r="N5" i="11"/>
  <c r="M6" i="11"/>
  <c r="N6" i="11"/>
  <c r="M7" i="11"/>
  <c r="N7" i="11"/>
  <c r="M8" i="11"/>
  <c r="N8" i="11"/>
  <c r="M9" i="11"/>
  <c r="N9" i="11"/>
  <c r="M10" i="11"/>
  <c r="N10" i="11"/>
  <c r="M11" i="11"/>
  <c r="N11" i="11"/>
  <c r="M12" i="11"/>
  <c r="N12" i="11"/>
  <c r="M3" i="11"/>
  <c r="N3" i="11"/>
  <c r="L4" i="11"/>
  <c r="L5" i="11"/>
  <c r="L6" i="11"/>
  <c r="L7" i="11"/>
  <c r="L8" i="11"/>
  <c r="L9" i="11"/>
  <c r="L10" i="11"/>
  <c r="L11" i="11"/>
  <c r="L12" i="11"/>
  <c r="L3" i="11"/>
  <c r="K4" i="11"/>
  <c r="K5" i="11"/>
  <c r="K6" i="11"/>
  <c r="K7" i="11"/>
  <c r="K8" i="11"/>
  <c r="K9" i="11"/>
  <c r="K10" i="11"/>
  <c r="K11" i="11"/>
  <c r="K12" i="11"/>
  <c r="K3" i="11"/>
  <c r="J4" i="11"/>
  <c r="J5" i="11"/>
  <c r="J6" i="11"/>
  <c r="J7" i="11"/>
  <c r="J8" i="11"/>
  <c r="J9" i="11"/>
  <c r="J10" i="11"/>
  <c r="J11" i="11"/>
  <c r="J12" i="11"/>
  <c r="J3" i="11"/>
  <c r="I4" i="11"/>
  <c r="I5" i="11"/>
  <c r="I6" i="11"/>
  <c r="I7" i="11"/>
  <c r="I8" i="11"/>
  <c r="G41" i="11" s="1"/>
  <c r="I9" i="11"/>
  <c r="I10" i="11"/>
  <c r="I11" i="11"/>
  <c r="I12" i="11"/>
  <c r="I3" i="11"/>
  <c r="AA80" i="1"/>
  <c r="AA9" i="1"/>
  <c r="AA6" i="1"/>
  <c r="AA7" i="1"/>
  <c r="AA8" i="1"/>
  <c r="AA10" i="1"/>
  <c r="AA19" i="1"/>
  <c r="AA20" i="1"/>
  <c r="AA21" i="1"/>
  <c r="AA22" i="1"/>
  <c r="AA23" i="1"/>
  <c r="AA24" i="1"/>
  <c r="AA25" i="1"/>
  <c r="AA26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5" i="1"/>
  <c r="AA76" i="1"/>
  <c r="AA81" i="1"/>
  <c r="AA82" i="1"/>
  <c r="AA83" i="1"/>
  <c r="AA85" i="1"/>
  <c r="AA5" i="1"/>
  <c r="P220" i="2"/>
  <c r="P216" i="2"/>
  <c r="P213" i="2"/>
  <c r="K220" i="2"/>
  <c r="K216" i="2"/>
  <c r="K213" i="2"/>
  <c r="F213" i="2"/>
  <c r="F216" i="2"/>
  <c r="F220" i="2"/>
  <c r="AJ205" i="2"/>
  <c r="AJ201" i="2"/>
  <c r="AJ198" i="2"/>
  <c r="AE205" i="2"/>
  <c r="AE201" i="2"/>
  <c r="AE198" i="2"/>
  <c r="Z205" i="2"/>
  <c r="Z201" i="2"/>
  <c r="Z198" i="2"/>
  <c r="U198" i="2"/>
  <c r="U201" i="2"/>
  <c r="U205" i="2"/>
  <c r="P198" i="2"/>
  <c r="P201" i="2"/>
  <c r="P205" i="2"/>
  <c r="K205" i="2"/>
  <c r="K201" i="2"/>
  <c r="K198" i="2"/>
  <c r="F205" i="2"/>
  <c r="F201" i="2"/>
  <c r="F198" i="2"/>
  <c r="AE190" i="2"/>
  <c r="AE186" i="2"/>
  <c r="AE183" i="2"/>
  <c r="Z190" i="2"/>
  <c r="Z186" i="2"/>
  <c r="Z183" i="2"/>
  <c r="U190" i="2"/>
  <c r="U186" i="2"/>
  <c r="U183" i="2"/>
  <c r="P190" i="2"/>
  <c r="P186" i="2"/>
  <c r="P183" i="2"/>
  <c r="K190" i="2"/>
  <c r="K186" i="2"/>
  <c r="K183" i="2"/>
  <c r="F190" i="2"/>
  <c r="F186" i="2"/>
  <c r="F183" i="2"/>
  <c r="AE176" i="2"/>
  <c r="AE172" i="2"/>
  <c r="AE169" i="2"/>
  <c r="Z176" i="2"/>
  <c r="Z172" i="2"/>
  <c r="Z169" i="2"/>
  <c r="U176" i="2"/>
  <c r="U172" i="2"/>
  <c r="U169" i="2"/>
  <c r="P176" i="2"/>
  <c r="P172" i="2"/>
  <c r="P169" i="2"/>
  <c r="K176" i="2"/>
  <c r="K172" i="2"/>
  <c r="K169" i="2"/>
  <c r="F176" i="2"/>
  <c r="F172" i="2"/>
  <c r="F169" i="2"/>
  <c r="J41" i="10"/>
  <c r="J43" i="10"/>
  <c r="J44" i="10"/>
  <c r="J42" i="10"/>
  <c r="I12" i="10"/>
  <c r="L80" i="10"/>
  <c r="I80" i="10"/>
  <c r="F80" i="10"/>
  <c r="L79" i="10"/>
  <c r="I79" i="10"/>
  <c r="F79" i="10"/>
  <c r="L78" i="10"/>
  <c r="I78" i="10"/>
  <c r="F78" i="10"/>
  <c r="L77" i="10"/>
  <c r="I77" i="10"/>
  <c r="F77" i="10"/>
  <c r="L76" i="10"/>
  <c r="I76" i="10"/>
  <c r="F76" i="10"/>
  <c r="L75" i="10"/>
  <c r="I75" i="10"/>
  <c r="F75" i="10"/>
  <c r="L74" i="10"/>
  <c r="I74" i="10"/>
  <c r="F74" i="10"/>
  <c r="L73" i="10"/>
  <c r="F73" i="10"/>
  <c r="L72" i="10"/>
  <c r="F72" i="10"/>
  <c r="L71" i="10"/>
  <c r="F71" i="10"/>
  <c r="L70" i="10"/>
  <c r="F70" i="10"/>
  <c r="L69" i="10"/>
  <c r="F69" i="10"/>
  <c r="L68" i="10"/>
  <c r="F68" i="10"/>
  <c r="L67" i="10"/>
  <c r="F67" i="10"/>
  <c r="L66" i="10"/>
  <c r="F66" i="10"/>
  <c r="L65" i="10"/>
  <c r="F65" i="10"/>
  <c r="L64" i="10"/>
  <c r="F64" i="10"/>
  <c r="L63" i="10"/>
  <c r="F63" i="10"/>
  <c r="F62" i="10"/>
  <c r="F61" i="10"/>
  <c r="F60" i="10"/>
  <c r="F59" i="10"/>
  <c r="L58" i="10"/>
  <c r="F58" i="10"/>
  <c r="L57" i="10"/>
  <c r="F57" i="10"/>
  <c r="L56" i="10"/>
  <c r="J56" i="10"/>
  <c r="F56" i="10"/>
  <c r="L55" i="10"/>
  <c r="J55" i="10"/>
  <c r="F55" i="10"/>
  <c r="L54" i="10"/>
  <c r="F54" i="10"/>
  <c r="L53" i="10"/>
  <c r="F53" i="10"/>
  <c r="L52" i="10"/>
  <c r="F52" i="10"/>
  <c r="L51" i="10"/>
  <c r="F51" i="10"/>
  <c r="L50" i="10"/>
  <c r="F50" i="10"/>
  <c r="L49" i="10"/>
  <c r="F49" i="10"/>
  <c r="L48" i="10"/>
  <c r="F48" i="10"/>
  <c r="L47" i="10"/>
  <c r="F47" i="10"/>
  <c r="L46" i="10"/>
  <c r="F46" i="10"/>
  <c r="L45" i="10"/>
  <c r="F45" i="10"/>
  <c r="L44" i="10"/>
  <c r="F44" i="10"/>
  <c r="L43" i="10"/>
  <c r="F43" i="10"/>
  <c r="L42" i="10"/>
  <c r="F42" i="10"/>
  <c r="L41" i="10"/>
  <c r="F41" i="10"/>
  <c r="L40" i="10"/>
  <c r="F40" i="10"/>
  <c r="L39" i="10"/>
  <c r="F39" i="10"/>
  <c r="L38" i="10"/>
  <c r="F38" i="10"/>
  <c r="L37" i="10"/>
  <c r="J37" i="10"/>
  <c r="F37" i="10"/>
  <c r="L36" i="10"/>
  <c r="J36" i="10"/>
  <c r="F36" i="10"/>
  <c r="L35" i="10"/>
  <c r="F35" i="10"/>
  <c r="L34" i="10"/>
  <c r="F34" i="10"/>
  <c r="L33" i="10"/>
  <c r="F33" i="10"/>
  <c r="L32" i="10"/>
  <c r="F32" i="10"/>
  <c r="L31" i="10"/>
  <c r="F31" i="10"/>
  <c r="L30" i="10"/>
  <c r="F30" i="10"/>
  <c r="L29" i="10"/>
  <c r="F29" i="10"/>
  <c r="L28" i="10"/>
  <c r="F28" i="10"/>
  <c r="L27" i="10"/>
  <c r="J27" i="10"/>
  <c r="F27" i="10"/>
  <c r="L26" i="10"/>
  <c r="F26" i="10"/>
  <c r="L25" i="10"/>
  <c r="F25" i="10"/>
  <c r="L24" i="10"/>
  <c r="F24" i="10"/>
  <c r="L22" i="10"/>
  <c r="J22" i="10"/>
  <c r="F22" i="10"/>
  <c r="L21" i="10"/>
  <c r="J21" i="10"/>
  <c r="F21" i="10"/>
  <c r="L20" i="10"/>
  <c r="F20" i="10"/>
  <c r="L18" i="10"/>
  <c r="F18" i="10"/>
  <c r="I14" i="10"/>
  <c r="I13" i="10"/>
  <c r="I11" i="10"/>
  <c r="F30" i="9"/>
  <c r="F31" i="9"/>
  <c r="F32" i="9"/>
  <c r="F33" i="9"/>
  <c r="F34" i="9"/>
  <c r="F35" i="9"/>
  <c r="J30" i="9"/>
  <c r="J31" i="9"/>
  <c r="J32" i="9"/>
  <c r="J35" i="9"/>
  <c r="J34" i="9"/>
  <c r="J33" i="9"/>
  <c r="J28" i="9"/>
  <c r="J27" i="9"/>
  <c r="J26" i="9"/>
  <c r="J25" i="9"/>
  <c r="J24" i="9"/>
  <c r="J23" i="9"/>
  <c r="J22" i="9"/>
  <c r="J21" i="9"/>
  <c r="J20" i="9"/>
  <c r="J19" i="9"/>
  <c r="J18" i="9"/>
  <c r="F28" i="9"/>
  <c r="F27" i="9"/>
  <c r="F26" i="9"/>
  <c r="F25" i="9"/>
  <c r="F24" i="9"/>
  <c r="F23" i="9"/>
  <c r="F22" i="9"/>
  <c r="F21" i="9"/>
  <c r="F20" i="9"/>
  <c r="F19" i="9"/>
  <c r="F18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4" i="9"/>
  <c r="K22" i="11" l="1"/>
  <c r="J22" i="11"/>
  <c r="I29" i="11"/>
  <c r="I26" i="11"/>
  <c r="I28" i="11"/>
  <c r="I27" i="11"/>
  <c r="I30" i="11"/>
  <c r="I33" i="11"/>
  <c r="I31" i="11"/>
  <c r="I32" i="11"/>
  <c r="I36" i="11"/>
  <c r="I35" i="11"/>
  <c r="I37" i="11"/>
  <c r="I34" i="11"/>
  <c r="I40" i="11"/>
  <c r="I38" i="11"/>
  <c r="I39" i="11"/>
  <c r="I41" i="11"/>
  <c r="I49" i="11"/>
  <c r="I46" i="11"/>
  <c r="I43" i="11"/>
  <c r="I45" i="11"/>
  <c r="I48" i="11"/>
  <c r="I42" i="11"/>
  <c r="I44" i="11"/>
  <c r="I47" i="11"/>
  <c r="I50" i="11"/>
  <c r="I52" i="11"/>
  <c r="I53" i="11"/>
  <c r="I51" i="11"/>
  <c r="I56" i="11"/>
  <c r="I57" i="11"/>
  <c r="I55" i="11"/>
  <c r="I54" i="11"/>
  <c r="I22" i="11"/>
  <c r="I25" i="11"/>
  <c r="I23" i="11"/>
  <c r="I24" i="11"/>
  <c r="H28" i="11"/>
  <c r="H29" i="11"/>
  <c r="H26" i="11"/>
  <c r="H27" i="11"/>
  <c r="H32" i="11"/>
  <c r="H30" i="11"/>
  <c r="H31" i="11"/>
  <c r="H33" i="11"/>
  <c r="H35" i="11"/>
  <c r="H34" i="11"/>
  <c r="H36" i="11"/>
  <c r="H37" i="11"/>
  <c r="H39" i="11"/>
  <c r="H38" i="11"/>
  <c r="H41" i="11"/>
  <c r="H40" i="11"/>
  <c r="H47" i="11"/>
  <c r="H44" i="11"/>
  <c r="H48" i="11"/>
  <c r="H43" i="11"/>
  <c r="H46" i="11"/>
  <c r="H49" i="11"/>
  <c r="H45" i="11"/>
  <c r="H42" i="11"/>
  <c r="H51" i="11"/>
  <c r="H52" i="11"/>
  <c r="H50" i="11"/>
  <c r="H53" i="11"/>
  <c r="H54" i="11"/>
  <c r="H57" i="11"/>
  <c r="H56" i="11"/>
  <c r="H55" i="11"/>
  <c r="H23" i="11"/>
  <c r="H25" i="11"/>
  <c r="H22" i="11"/>
  <c r="H24" i="11"/>
  <c r="G27" i="11"/>
  <c r="G26" i="11"/>
  <c r="G28" i="11"/>
  <c r="G29" i="11"/>
  <c r="G48" i="11"/>
  <c r="G44" i="11"/>
  <c r="G42" i="11"/>
  <c r="G45" i="11"/>
  <c r="G47" i="11"/>
  <c r="G49" i="11"/>
  <c r="G46" i="11"/>
  <c r="G43" i="11"/>
  <c r="G50" i="11"/>
  <c r="G51" i="11"/>
  <c r="G52" i="11"/>
  <c r="G53" i="11"/>
  <c r="G54" i="11"/>
  <c r="G55" i="11"/>
  <c r="G57" i="11"/>
  <c r="G56" i="11"/>
  <c r="G24" i="11"/>
  <c r="G23" i="11"/>
  <c r="G22" i="11"/>
  <c r="G25" i="11"/>
  <c r="J23" i="11"/>
  <c r="K23" i="11"/>
  <c r="K56" i="11"/>
  <c r="J56" i="11"/>
  <c r="K55" i="11"/>
  <c r="J55" i="11"/>
  <c r="K54" i="11"/>
  <c r="J54" i="11"/>
  <c r="K53" i="11"/>
  <c r="J53" i="11"/>
  <c r="J52" i="11"/>
  <c r="K52" i="11"/>
  <c r="J51" i="11"/>
  <c r="K51" i="11"/>
  <c r="K47" i="11"/>
  <c r="J47" i="11"/>
  <c r="J46" i="11"/>
  <c r="K46" i="11"/>
  <c r="K45" i="11"/>
  <c r="J45" i="11"/>
  <c r="K44" i="11"/>
  <c r="J44" i="11"/>
  <c r="J43" i="11"/>
  <c r="K43" i="11"/>
  <c r="K42" i="11"/>
  <c r="J42" i="11"/>
  <c r="K41" i="11"/>
  <c r="J41" i="11"/>
  <c r="K29" i="11"/>
  <c r="J29" i="11"/>
  <c r="K28" i="11"/>
  <c r="J28" i="11"/>
  <c r="J27" i="11"/>
  <c r="K27" i="11"/>
  <c r="G33" i="11"/>
  <c r="G32" i="11"/>
  <c r="G31" i="11"/>
  <c r="G30" i="11"/>
  <c r="G36" i="11"/>
  <c r="G37" i="11"/>
  <c r="G35" i="11"/>
  <c r="G34" i="11"/>
  <c r="G38" i="11"/>
  <c r="G39" i="11"/>
  <c r="G40" i="11"/>
  <c r="J49" i="11"/>
  <c r="K49" i="11"/>
  <c r="J48" i="11"/>
  <c r="K48" i="11"/>
  <c r="J26" i="11"/>
  <c r="K26" i="11"/>
  <c r="K25" i="11"/>
  <c r="J25" i="11"/>
  <c r="J24" i="11"/>
  <c r="K24" i="11"/>
  <c r="J57" i="11" l="1"/>
  <c r="K57" i="11"/>
  <c r="K50" i="11"/>
  <c r="J50" i="11"/>
  <c r="J33" i="11"/>
  <c r="K33" i="11"/>
  <c r="J32" i="11"/>
  <c r="K32" i="11"/>
  <c r="J31" i="11"/>
  <c r="K31" i="11"/>
  <c r="J30" i="11"/>
  <c r="K30" i="11"/>
  <c r="J36" i="11"/>
  <c r="K36" i="11"/>
  <c r="J37" i="11"/>
  <c r="K37" i="11"/>
  <c r="J35" i="11"/>
  <c r="K35" i="11"/>
  <c r="K34" i="11"/>
  <c r="J34" i="11"/>
  <c r="K38" i="11"/>
  <c r="J38" i="11"/>
  <c r="K39" i="11"/>
  <c r="J39" i="11"/>
  <c r="K40" i="11"/>
  <c r="J40" i="11"/>
</calcChain>
</file>

<file path=xl/sharedStrings.xml><?xml version="1.0" encoding="utf-8"?>
<sst xmlns="http://schemas.openxmlformats.org/spreadsheetml/2006/main" count="2788" uniqueCount="471">
  <si>
    <t>Number</t>
  </si>
  <si>
    <t>Prop</t>
  </si>
  <si>
    <t>w/l</t>
  </si>
  <si>
    <t>0,9-1</t>
  </si>
  <si>
    <t>0,8-0,9</t>
  </si>
  <si>
    <t>0,7-0,8</t>
  </si>
  <si>
    <t>0,6-0,7</t>
  </si>
  <si>
    <t>0,5-0,6</t>
  </si>
  <si>
    <t>0,4-0,5</t>
  </si>
  <si>
    <t>0,3-0,4</t>
  </si>
  <si>
    <t>0,2-0,3</t>
  </si>
  <si>
    <t>0,1-0,2</t>
  </si>
  <si>
    <t>0-0,1</t>
  </si>
  <si>
    <t>No seeds, 1 °C/h (All temperatures)</t>
  </si>
  <si>
    <t>prop</t>
  </si>
  <si>
    <t>25 °C/h, 1165 °C (Seeds)</t>
  </si>
  <si>
    <t>number</t>
  </si>
  <si>
    <t>25 °C/h, 1100 °C (Seeds)</t>
  </si>
  <si>
    <t>Nombre</t>
  </si>
  <si>
    <t>25 °C/h, 1100 °C (Seeds), Shape corrected</t>
  </si>
  <si>
    <t>125 °C/h, 1100 °C (Sample 1, Seeds)</t>
  </si>
  <si>
    <t>nombre</t>
  </si>
  <si>
    <t>intervalle</t>
  </si>
  <si>
    <t xml:space="preserve">1230 °C, 1100 °C </t>
  </si>
  <si>
    <t>proportion</t>
  </si>
  <si>
    <t>Intervalle</t>
  </si>
  <si>
    <t>0,9-1,0</t>
  </si>
  <si>
    <t>Sample</t>
  </si>
  <si>
    <t>Pre-existing crystals</t>
  </si>
  <si>
    <t>CR (°C/h)</t>
  </si>
  <si>
    <t>Phases</t>
  </si>
  <si>
    <r>
      <t>T</t>
    </r>
    <r>
      <rPr>
        <vertAlign val="sub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(°C)</t>
    </r>
  </si>
  <si>
    <r>
      <t>T</t>
    </r>
    <r>
      <rPr>
        <vertAlign val="sub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(°C)</t>
    </r>
  </si>
  <si>
    <r>
      <t>t</t>
    </r>
    <r>
      <rPr>
        <vertAlign val="subscript"/>
        <sz val="11"/>
        <color theme="1"/>
        <rFont val="Calibri"/>
        <family val="2"/>
        <scheme val="minor"/>
      </rPr>
      <t>final step</t>
    </r>
    <r>
      <rPr>
        <sz val="11"/>
        <color theme="1"/>
        <rFont val="Calibri"/>
        <family val="2"/>
        <scheme val="minor"/>
      </rPr>
      <t xml:space="preserve"> (h)</t>
    </r>
  </si>
  <si>
    <r>
      <t>t</t>
    </r>
    <r>
      <rPr>
        <vertAlign val="subscript"/>
        <sz val="11"/>
        <color theme="1"/>
        <rFont val="Calibri"/>
        <family val="2"/>
        <scheme val="minor"/>
      </rPr>
      <t>cooling</t>
    </r>
    <r>
      <rPr>
        <sz val="11"/>
        <color theme="1"/>
        <rFont val="Calibri"/>
        <family val="2"/>
        <scheme val="minor"/>
      </rPr>
      <t xml:space="preserve"> (h)</t>
    </r>
  </si>
  <si>
    <r>
      <t>φ</t>
    </r>
    <r>
      <rPr>
        <vertAlign val="subscript"/>
        <sz val="11"/>
        <color theme="1"/>
        <rFont val="Calibri"/>
        <family val="2"/>
      </rPr>
      <t xml:space="preserve">V </t>
    </r>
  </si>
  <si>
    <t>Global Image</t>
  </si>
  <si>
    <t>GERO 3-5</t>
  </si>
  <si>
    <t>GERO 3-6</t>
  </si>
  <si>
    <t>Yes</t>
  </si>
  <si>
    <t>No</t>
  </si>
  <si>
    <t>GERO 4-1</t>
  </si>
  <si>
    <t>GERO 4-2</t>
  </si>
  <si>
    <t>GERO 5-1</t>
  </si>
  <si>
    <t>GERO 5-2 (sample 2)</t>
  </si>
  <si>
    <t>GERO 5-2 (sample 1)</t>
  </si>
  <si>
    <t>GERO 6-1</t>
  </si>
  <si>
    <t>GERO 6-3</t>
  </si>
  <si>
    <t>GERO 6-4</t>
  </si>
  <si>
    <t>GERO 6-2 (Sample 1)</t>
  </si>
  <si>
    <t>GERO 6-2 (Sample 2)</t>
  </si>
  <si>
    <t>GERO 6-5</t>
  </si>
  <si>
    <t>GERO 6-6</t>
  </si>
  <si>
    <t>GERO 6-7</t>
  </si>
  <si>
    <t>GERO 6-8</t>
  </si>
  <si>
    <t>-</t>
  </si>
  <si>
    <t>Glass, Plg</t>
  </si>
  <si>
    <t>GERO 7-1</t>
  </si>
  <si>
    <t>GERO 7-2</t>
  </si>
  <si>
    <t>GERO 7-3</t>
  </si>
  <si>
    <t>GERO 7-4</t>
  </si>
  <si>
    <t>GERO 7-5</t>
  </si>
  <si>
    <t>GERO 7-6</t>
  </si>
  <si>
    <t>GERO 8-1</t>
  </si>
  <si>
    <t>GERO 8-2</t>
  </si>
  <si>
    <t>GERO 9-1</t>
  </si>
  <si>
    <t>GERO 9-2</t>
  </si>
  <si>
    <t>GERO 9-3</t>
  </si>
  <si>
    <t>GERO 9-4</t>
  </si>
  <si>
    <t>GERO 9-5</t>
  </si>
  <si>
    <t>GERO 9-6</t>
  </si>
  <si>
    <t>GERO 9-7</t>
  </si>
  <si>
    <t>Glass</t>
  </si>
  <si>
    <t>10</t>
  </si>
  <si>
    <t>&lt; 0,01</t>
  </si>
  <si>
    <t>Proportion</t>
  </si>
  <si>
    <t>GERO 1-2</t>
  </si>
  <si>
    <t>GERO 1-3</t>
  </si>
  <si>
    <t>GERO 1-4</t>
  </si>
  <si>
    <t>GERO 1-1 (sample 1)</t>
  </si>
  <si>
    <t>GERO 1-1 (sample 2)</t>
  </si>
  <si>
    <t>No Plg crown</t>
  </si>
  <si>
    <t>tfinal step (h)</t>
  </si>
  <si>
    <t>GERO 3-1</t>
  </si>
  <si>
    <t>GERO 3-4</t>
  </si>
  <si>
    <t>GERO 10-1</t>
  </si>
  <si>
    <t>GERO 10-2</t>
  </si>
  <si>
    <t>GERO 10-3</t>
  </si>
  <si>
    <t>GERO 10-4</t>
  </si>
  <si>
    <t>GERO 10-5</t>
  </si>
  <si>
    <t>GERO 10-6</t>
  </si>
  <si>
    <t>GERO 10-7</t>
  </si>
  <si>
    <t>+ΔT (°C)</t>
  </si>
  <si>
    <t>GERO 6-9</t>
  </si>
  <si>
    <t>GERO 6-10</t>
  </si>
  <si>
    <t>GERO 6-11</t>
  </si>
  <si>
    <t>GERO 6-12</t>
  </si>
  <si>
    <t>GERO 6-13</t>
  </si>
  <si>
    <t>GERO 8-3</t>
  </si>
  <si>
    <t>GERO 4-3</t>
  </si>
  <si>
    <t>GERO 5-3</t>
  </si>
  <si>
    <t>GERO 6-14</t>
  </si>
  <si>
    <t>0.9-1</t>
  </si>
  <si>
    <t>0.8-0.9</t>
  </si>
  <si>
    <t>0.7-0.8</t>
  </si>
  <si>
    <t>0.6-0.7</t>
  </si>
  <si>
    <t>0.5-0.6</t>
  </si>
  <si>
    <t>0.4-0.5</t>
  </si>
  <si>
    <t>0.3-0.4</t>
  </si>
  <si>
    <t>0.2-0.3</t>
  </si>
  <si>
    <t>0.1-0.2</t>
  </si>
  <si>
    <t>0-0.1</t>
  </si>
  <si>
    <t>1 °C/h, 1120 °C, 0h (Seeds)</t>
  </si>
  <si>
    <t>1 °C/h, 1165 °C, 0h (Sample 1, Seeds)</t>
  </si>
  <si>
    <t>9°C/h, 1120°C (sample 1)</t>
  </si>
  <si>
    <t>9°C/h, 1165°C (seeds)</t>
  </si>
  <si>
    <t>Glass, Pl, Ox</t>
  </si>
  <si>
    <t>Glass, Pl</t>
  </si>
  <si>
    <t>Glass, P.c.</t>
  </si>
  <si>
    <r>
      <t xml:space="preserve">GERO 1-1 (sample 1) </t>
    </r>
    <r>
      <rPr>
        <vertAlign val="superscript"/>
        <sz val="11"/>
        <color theme="4"/>
        <rFont val="Calibri"/>
        <family val="2"/>
        <scheme val="minor"/>
      </rPr>
      <t>a</t>
    </r>
  </si>
  <si>
    <r>
      <t>No crystal corona</t>
    </r>
    <r>
      <rPr>
        <vertAlign val="superscript"/>
        <sz val="11"/>
        <color theme="4"/>
        <rFont val="Calibri"/>
        <family val="2"/>
        <scheme val="minor"/>
      </rPr>
      <t xml:space="preserve"> a</t>
    </r>
  </si>
  <si>
    <r>
      <t xml:space="preserve">GERO 1-1 (sample 2)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</si>
  <si>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1-2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</si>
  <si>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1-3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</si>
  <si>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No crystal corona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</si>
  <si>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1-4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</si>
  <si>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2-1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</si>
  <si>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2-1bis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</si>
  <si>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2-2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</si>
  <si>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2-3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</si>
  <si>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2-4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</si>
  <si>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3-1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</si>
  <si>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3-2 (sample 1)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</si>
  <si>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3-2 (sample 2)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</si>
  <si>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3-3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</si>
  <si>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3-3bis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</si>
  <si>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3-4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</si>
  <si>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3-5 </t>
    </r>
    <r>
      <rPr>
        <vertAlign val="superscript"/>
        <sz val="11"/>
        <color theme="4"/>
        <rFont val="Calibri"/>
        <family val="2"/>
        <scheme val="minor"/>
      </rPr>
      <t>a</t>
    </r>
  </si>
  <si>
    <r>
      <t xml:space="preserve">GERO 3-6 </t>
    </r>
    <r>
      <rPr>
        <vertAlign val="superscript"/>
        <sz val="11"/>
        <color theme="4"/>
        <rFont val="Calibri"/>
        <family val="2"/>
        <scheme val="minor"/>
      </rPr>
      <t>a</t>
    </r>
  </si>
  <si>
    <t>Resorbed</t>
  </si>
  <si>
    <r>
      <t>t</t>
    </r>
    <r>
      <rPr>
        <vertAlign val="subscript"/>
        <sz val="11"/>
        <color rgb="FFFF0000"/>
        <rFont val="Calibri"/>
        <family val="2"/>
        <scheme val="minor"/>
      </rPr>
      <t>exp</t>
    </r>
    <r>
      <rPr>
        <sz val="11"/>
        <color rgb="FFFF0000"/>
        <rFont val="Calibri"/>
        <family val="2"/>
        <scheme val="minor"/>
      </rPr>
      <t xml:space="preserve"> (h)</t>
    </r>
  </si>
  <si>
    <t>&lt;&lt;0,01</t>
  </si>
  <si>
    <t>Euhedral, Tab/Prism and Blocky/Elongated</t>
  </si>
  <si>
    <t>Euhedral, Tab/Prism and Elongated</t>
  </si>
  <si>
    <t>Euhedral, Tab/Prism and Blocky</t>
  </si>
  <si>
    <t>Euhedral, Blocky</t>
  </si>
  <si>
    <t>Euhedral, Tab/Prism</t>
  </si>
  <si>
    <t>Euhedral, Tab/ Prism</t>
  </si>
  <si>
    <t>Euhedral, Tab/Prism and Blocky/Elogated</t>
  </si>
  <si>
    <t>Euhedral/Hopper, Tab/Prism and Elongated</t>
  </si>
  <si>
    <t>Hopper/Swallowtail, Tab/Prism</t>
  </si>
  <si>
    <t>Resorbed, Tab/Prism</t>
  </si>
  <si>
    <t>Swallowtail/Skeletal, Tab/Prism and Elongated</t>
  </si>
  <si>
    <r>
      <t xml:space="preserve">Plagioclase texture </t>
    </r>
    <r>
      <rPr>
        <vertAlign val="superscript"/>
        <sz val="11"/>
        <color theme="4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(M, E)</t>
    </r>
  </si>
  <si>
    <t>Swallowtail/Skeletal, Prism and Elongated</t>
  </si>
  <si>
    <t>Euhedral (few hopper), Tab/Prism</t>
  </si>
  <si>
    <t>Euhedral, Tab/ Prism and blocky</t>
  </si>
  <si>
    <t>Euhedral, Tab/ Prism and Elongated</t>
  </si>
  <si>
    <t>Euhedral (few hopper), Tab/ Prism and Elongated</t>
  </si>
  <si>
    <t>Skeletal, Elongared</t>
  </si>
  <si>
    <t>Skeletal, Elongated</t>
  </si>
  <si>
    <t>Skeletal, Tab/Prism and Elongated</t>
  </si>
  <si>
    <t>Swallowtail, Tab/Prism and Elongated</t>
  </si>
  <si>
    <t>Skeletal/Dendritic, Elongated</t>
  </si>
  <si>
    <t>Swallowtail/Skeletal, Elongated</t>
  </si>
  <si>
    <t>Glass, Pl, Ox, Cpx</t>
  </si>
  <si>
    <t>Type of experiments</t>
  </si>
  <si>
    <t>Cooling</t>
  </si>
  <si>
    <t>Cooling and ISO</t>
  </si>
  <si>
    <t>Glass, Pl, Cpx</t>
  </si>
  <si>
    <t>Glass, Pl, OX, Cpx</t>
  </si>
  <si>
    <t>Glass Pl</t>
  </si>
  <si>
    <t>ISO</t>
  </si>
  <si>
    <t>GERO 0-1</t>
  </si>
  <si>
    <t>GERO 0-2</t>
  </si>
  <si>
    <t>0</t>
  </si>
  <si>
    <t>5</t>
  </si>
  <si>
    <t>GERO 0-5</t>
  </si>
  <si>
    <t>GERO 0-6</t>
  </si>
  <si>
    <t>GERO 0-7</t>
  </si>
  <si>
    <t>GERO 0-8</t>
  </si>
  <si>
    <t>GERO 0-9</t>
  </si>
  <si>
    <t>GERO 0-10</t>
  </si>
  <si>
    <t>Glass, P.c./Pl ??</t>
  </si>
  <si>
    <t>Euhedral, Elongated</t>
  </si>
  <si>
    <t>Size range</t>
  </si>
  <si>
    <t>No seed, 1 °C/h, 1165 °C</t>
  </si>
  <si>
    <t>range</t>
  </si>
  <si>
    <t>1°C/h, 1165°C (sample1 without corona)</t>
  </si>
  <si>
    <t>3°C/h, 1165°C (sample 1)</t>
  </si>
  <si>
    <t>9°C/h, 1165°C</t>
  </si>
  <si>
    <t>1 °C/h, 1165 °C</t>
  </si>
  <si>
    <t>1 °C/h, 1120 °C</t>
  </si>
  <si>
    <t>9 °C/h, 1120 °C</t>
  </si>
  <si>
    <t>Seeds</t>
  </si>
  <si>
    <t>GERo 3-1</t>
  </si>
  <si>
    <t>GERO 3-2 (Sample 1)</t>
  </si>
  <si>
    <t>GERO 3-2 (Sample 2)</t>
  </si>
  <si>
    <t>GERO 3-3 (Sample 1)</t>
  </si>
  <si>
    <t>GERO 3-3 (Sample bis)</t>
  </si>
  <si>
    <t>GERO 6-15</t>
  </si>
  <si>
    <t>GERO 6-17</t>
  </si>
  <si>
    <t>seed</t>
  </si>
  <si>
    <t>No seed</t>
  </si>
  <si>
    <t>Seed</t>
  </si>
  <si>
    <t>&gt; 100 µm</t>
  </si>
  <si>
    <t>&lt; 10 µm</t>
  </si>
  <si>
    <t>1100 °C</t>
  </si>
  <si>
    <t>Ln CR</t>
  </si>
  <si>
    <t>-ΔTn (°C)</t>
  </si>
  <si>
    <t>GERO 1-1 (sample 1) a</t>
  </si>
  <si>
    <t>No crystal corona a</t>
  </si>
  <si>
    <t>GERO 1-1 (sample 2) a</t>
  </si>
  <si>
    <t>Cooling + Iso</t>
  </si>
  <si>
    <t xml:space="preserve">GERO 1-3 </t>
  </si>
  <si>
    <t>GERO 3-3b</t>
  </si>
  <si>
    <t>GERO 3-3a</t>
  </si>
  <si>
    <t>GERO 6-16a1</t>
  </si>
  <si>
    <t>GERO 6-16a2</t>
  </si>
  <si>
    <t>GERO 6-2 a1</t>
  </si>
  <si>
    <t>GERO 6-2 a2</t>
  </si>
  <si>
    <r>
      <t>N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(µm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</si>
  <si>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r>
      <t>l</t>
    </r>
    <r>
      <rPr>
        <vertAlign val="subscript"/>
        <sz val="11"/>
        <color theme="1"/>
        <rFont val="Calibri"/>
        <family val="2"/>
        <scheme val="minor"/>
      </rPr>
      <t>max</t>
    </r>
    <r>
      <rPr>
        <sz val="11"/>
        <color theme="1"/>
        <rFont val="Calibri"/>
        <family val="2"/>
        <scheme val="minor"/>
      </rPr>
      <t xml:space="preserve"> (µm)</t>
    </r>
  </si>
  <si>
    <r>
      <t>l</t>
    </r>
    <r>
      <rPr>
        <vertAlign val="subscript"/>
        <sz val="11"/>
        <color theme="1"/>
        <rFont val="Calibri"/>
        <family val="2"/>
        <scheme val="minor"/>
      </rPr>
      <t>mean</t>
    </r>
    <r>
      <rPr>
        <sz val="11"/>
        <color theme="1"/>
        <rFont val="Calibri"/>
        <family val="2"/>
        <scheme val="minor"/>
      </rPr>
      <t xml:space="preserve"> (µm)</t>
    </r>
  </si>
  <si>
    <t>Mineral</t>
  </si>
  <si>
    <t>Plagioclase</t>
  </si>
  <si>
    <t>Pupier et al. (2008)</t>
  </si>
  <si>
    <t>Cabane et al. (2005)</t>
  </si>
  <si>
    <t>Iso</t>
  </si>
  <si>
    <t>Olivine</t>
  </si>
  <si>
    <t>GERO 6-16 a1</t>
  </si>
  <si>
    <t>GERO 6-16 a2</t>
  </si>
  <si>
    <t>Glass, Pl, quenched Cpx</t>
  </si>
  <si>
    <t>50-100 µm</t>
  </si>
  <si>
    <t>30-50 µm</t>
  </si>
  <si>
    <t>10-30 µm</t>
  </si>
  <si>
    <t>Plagioclase proportion</t>
  </si>
  <si>
    <t>1175°C (24hours) with Seeds</t>
  </si>
  <si>
    <t>1180°C (24hours) with Seeds</t>
  </si>
  <si>
    <t>1185°C (24hours) with Seeds</t>
  </si>
  <si>
    <t>1190°C (24hours) with Seeds</t>
  </si>
  <si>
    <t>20</t>
  </si>
  <si>
    <t>1160°C (24hours) with Seeds</t>
  </si>
  <si>
    <t>1150°C (24hours) with Seeds</t>
  </si>
  <si>
    <t>G 0</t>
  </si>
  <si>
    <t>&lt;0,01</t>
  </si>
  <si>
    <t>GBatch</t>
  </si>
  <si>
    <t>Gmean, l</t>
  </si>
  <si>
    <t>Gmax, l</t>
  </si>
  <si>
    <r>
      <t>Jbatch (cm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.s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</si>
  <si>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9 °C/h, 1165 °C</t>
  </si>
  <si>
    <t>log (η)</t>
  </si>
  <si>
    <t>GERO 0-6 a</t>
  </si>
  <si>
    <t>GERO 0-6 b</t>
  </si>
  <si>
    <t>GERO 0-6 c</t>
  </si>
  <si>
    <t>GERO 0-6 d</t>
  </si>
  <si>
    <t>GERO 0-6 e</t>
  </si>
  <si>
    <t>1150 °C (24hours) No seed</t>
  </si>
  <si>
    <t>1160 °C (24hours) No seed</t>
  </si>
  <si>
    <t>1170 °C (24hours) No seed</t>
  </si>
  <si>
    <t>Ti = 1210 °C, 1120 °C</t>
  </si>
  <si>
    <t>-5</t>
  </si>
  <si>
    <t>-10</t>
  </si>
  <si>
    <r>
      <t>-ΔT</t>
    </r>
    <r>
      <rPr>
        <vertAlign val="subscript"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 (°C)</t>
    </r>
    <r>
      <rPr>
        <vertAlign val="superscript"/>
        <sz val="11"/>
        <color theme="1"/>
        <rFont val="Calibri"/>
        <family val="2"/>
        <scheme val="minor"/>
      </rPr>
      <t>b</t>
    </r>
  </si>
  <si>
    <r>
      <t>Diffusivity (</t>
    </r>
    <r>
      <rPr>
        <i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; </t>
    </r>
    <r>
      <rPr>
        <sz val="11"/>
        <color theme="4"/>
        <rFont val="Calibri"/>
        <family val="2"/>
        <scheme val="minor"/>
      </rPr>
      <t>Mangler et al. 2023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</si>
  <si>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vertAlign val="subscript"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(µm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</si>
  <si>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r>
      <t>N</t>
    </r>
    <r>
      <rPr>
        <vertAlign val="subscript"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 (µm</t>
    </r>
    <r>
      <rPr>
        <vertAlign val="superscript"/>
        <sz val="11"/>
        <color theme="1"/>
        <rFont val="Calibri"/>
        <family val="2"/>
      </rPr>
      <t>-2</t>
    </r>
    <r>
      <rPr>
        <sz val="11"/>
        <color theme="1"/>
        <rFont val="Calibri"/>
        <family val="2"/>
      </rPr>
      <t>)</t>
    </r>
  </si>
  <si>
    <r>
      <t>N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 xml:space="preserve"> (µm</t>
    </r>
    <r>
      <rPr>
        <vertAlign val="superscript"/>
        <sz val="11"/>
        <color theme="1"/>
        <rFont val="Calibri"/>
        <family val="2"/>
      </rPr>
      <t>-3</t>
    </r>
    <r>
      <rPr>
        <sz val="11"/>
        <color theme="1"/>
        <rFont val="Calibri"/>
        <family val="2"/>
      </rPr>
      <t>)</t>
    </r>
  </si>
  <si>
    <t>Sn (µm)</t>
  </si>
  <si>
    <r>
      <t>l</t>
    </r>
    <r>
      <rPr>
        <vertAlign val="subscript"/>
        <sz val="11"/>
        <color theme="1"/>
        <rFont val="Calibri"/>
        <family val="2"/>
      </rPr>
      <t>mean</t>
    </r>
    <r>
      <rPr>
        <sz val="11"/>
        <color theme="1"/>
        <rFont val="Calibri"/>
        <family val="2"/>
      </rPr>
      <t xml:space="preserve"> (µm)</t>
    </r>
  </si>
  <si>
    <r>
      <t>l</t>
    </r>
    <r>
      <rPr>
        <vertAlign val="subscript"/>
        <sz val="11"/>
        <color theme="1"/>
        <rFont val="Calibri"/>
        <family val="2"/>
      </rPr>
      <t>max, av</t>
    </r>
    <r>
      <rPr>
        <vertAlign val="superscript"/>
        <sz val="11"/>
        <color theme="1"/>
        <rFont val="Calibri"/>
        <family val="2"/>
      </rPr>
      <t xml:space="preserve">(d) </t>
    </r>
    <r>
      <rPr>
        <sz val="11"/>
        <color theme="1"/>
        <rFont val="Calibri"/>
        <family val="2"/>
      </rPr>
      <t>(µm)</t>
    </r>
  </si>
  <si>
    <t>ISOTHERMAL</t>
  </si>
  <si>
    <t>COOLING</t>
  </si>
  <si>
    <t>COOLING + ISO</t>
  </si>
  <si>
    <r>
      <t>l</t>
    </r>
    <r>
      <rPr>
        <vertAlign val="subscript"/>
        <sz val="11"/>
        <color theme="1"/>
        <rFont val="Calibri"/>
        <family val="2"/>
      </rPr>
      <t>mean</t>
    </r>
    <r>
      <rPr>
        <sz val="11"/>
        <color theme="1"/>
        <rFont val="Calibri"/>
        <family val="2"/>
      </rPr>
      <t>/l</t>
    </r>
    <r>
      <rPr>
        <vertAlign val="subscript"/>
        <sz val="11"/>
        <color theme="1"/>
        <rFont val="Calibri"/>
        <family val="2"/>
      </rPr>
      <t>max, av</t>
    </r>
  </si>
  <si>
    <t>Billon et al. 2025</t>
  </si>
  <si>
    <t>cm/s</t>
  </si>
  <si>
    <r>
      <t>T</t>
    </r>
    <r>
      <rPr>
        <vertAlign val="subscript"/>
        <sz val="11"/>
        <color theme="1"/>
        <rFont val="Calibri"/>
        <family val="2"/>
        <scheme val="minor"/>
      </rPr>
      <t>sat</t>
    </r>
    <r>
      <rPr>
        <sz val="11"/>
        <color theme="1"/>
        <rFont val="Calibri"/>
        <family val="2"/>
        <scheme val="minor"/>
      </rPr>
      <t xml:space="preserve"> (°C)</t>
    </r>
  </si>
  <si>
    <t>Not incremental</t>
  </si>
  <si>
    <r>
      <t>G</t>
    </r>
    <r>
      <rPr>
        <vertAlign val="subscript"/>
        <sz val="11"/>
        <color theme="1"/>
        <rFont val="Calibri"/>
        <family val="2"/>
        <scheme val="minor"/>
      </rPr>
      <t>mean</t>
    </r>
    <r>
      <rPr>
        <sz val="11"/>
        <color theme="1"/>
        <rFont val="Calibri"/>
        <family val="2"/>
        <scheme val="minor"/>
      </rPr>
      <t xml:space="preserve"> (cm/s)</t>
    </r>
  </si>
  <si>
    <r>
      <t>J</t>
    </r>
    <r>
      <rPr>
        <vertAlign val="subscript"/>
        <sz val="11"/>
        <color theme="1"/>
        <rFont val="Calibri"/>
        <family val="2"/>
        <scheme val="minor"/>
      </rPr>
      <t>batch</t>
    </r>
    <r>
      <rPr>
        <sz val="11"/>
        <color theme="1"/>
        <rFont val="Calibri"/>
        <family val="2"/>
        <scheme val="minor"/>
      </rPr>
      <t>(cm</t>
    </r>
    <r>
      <rPr>
        <vertAlign val="superscript"/>
        <sz val="11"/>
        <color theme="1"/>
        <rFont val="Calibri"/>
        <family val="2"/>
        <scheme val="minor"/>
      </rPr>
      <t>-3</t>
    </r>
    <r>
      <rPr>
        <sz val="11"/>
        <color theme="1"/>
        <rFont val="Calibri"/>
        <family val="2"/>
        <scheme val="minor"/>
      </rPr>
      <t>.s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</si>
  <si>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Growth rate (log(G) = a*log(t</t>
    </r>
    <r>
      <rPr>
        <vertAlign val="subscript"/>
        <sz val="11"/>
        <color theme="1"/>
        <rFont val="Calibri"/>
        <family val="2"/>
        <scheme val="minor"/>
      </rPr>
      <t>growth</t>
    </r>
    <r>
      <rPr>
        <sz val="11"/>
        <color theme="1"/>
        <rFont val="Calibri"/>
        <family val="2"/>
        <scheme val="minor"/>
      </rPr>
      <t>) + b</t>
    </r>
  </si>
  <si>
    <r>
      <t>Nucleation rate (log(J) = c*log(t</t>
    </r>
    <r>
      <rPr>
        <vertAlign val="subscript"/>
        <sz val="11"/>
        <color theme="1"/>
        <rFont val="Calibri"/>
        <family val="2"/>
        <scheme val="minor"/>
      </rPr>
      <t>nucleation</t>
    </r>
    <r>
      <rPr>
        <sz val="11"/>
        <color theme="1"/>
        <rFont val="Calibri"/>
        <family val="2"/>
        <scheme val="minor"/>
      </rPr>
      <t>) + d</t>
    </r>
  </si>
  <si>
    <t>a</t>
  </si>
  <si>
    <t>b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</si>
  <si>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</si>
  <si>
    <t>c</t>
  </si>
  <si>
    <t>d</t>
  </si>
  <si>
    <r>
      <t>seed-bearing runs (</t>
    </r>
    <r>
      <rPr>
        <sz val="11"/>
        <color theme="1"/>
        <rFont val="Aptos Narrow"/>
        <family val="2"/>
      </rPr>
      <t>Δ</t>
    </r>
    <r>
      <rPr>
        <sz val="9.9"/>
        <color theme="1"/>
        <rFont val="Calibri"/>
        <family val="2"/>
      </rPr>
      <t>T = 15 °C)</t>
    </r>
  </si>
  <si>
    <t>crsytal-free runs (ΔT = 15 °C)</t>
  </si>
  <si>
    <t>crsytal-free runs (ΔT = 35-55 °C)</t>
  </si>
  <si>
    <t>Growth rate (cm/s) : from 1190 °C</t>
  </si>
  <si>
    <t>Temperature (°C)</t>
  </si>
  <si>
    <t>log (η) (Pa.s)</t>
  </si>
  <si>
    <r>
      <t>D</t>
    </r>
    <r>
      <rPr>
        <vertAlign val="subscript"/>
        <sz val="11"/>
        <color theme="1"/>
        <rFont val="Calibri"/>
        <family val="2"/>
        <scheme val="minor"/>
      </rPr>
      <t>Si</t>
    </r>
    <r>
      <rPr>
        <sz val="11"/>
        <color theme="1"/>
        <rFont val="Calibri"/>
        <family val="2"/>
        <scheme val="minor"/>
      </rPr>
      <t xml:space="preserve"> (m².s)Mangler et al. 2023)</t>
    </r>
  </si>
  <si>
    <r>
      <t>D</t>
    </r>
    <r>
      <rPr>
        <vertAlign val="subscript"/>
        <sz val="11"/>
        <color theme="1"/>
        <rFont val="Calibri"/>
        <family val="2"/>
        <scheme val="minor"/>
      </rPr>
      <t>Al</t>
    </r>
    <r>
      <rPr>
        <sz val="11"/>
        <color theme="1"/>
        <rFont val="Calibri"/>
        <family val="2"/>
        <scheme val="minor"/>
      </rPr>
      <t xml:space="preserve"> (m².s)</t>
    </r>
  </si>
  <si>
    <r>
      <t>D</t>
    </r>
    <r>
      <rPr>
        <vertAlign val="subscript"/>
        <sz val="11"/>
        <color theme="1"/>
        <rFont val="Calibri"/>
        <family val="2"/>
        <scheme val="minor"/>
      </rPr>
      <t>Ca</t>
    </r>
    <r>
      <rPr>
        <sz val="11"/>
        <color theme="1"/>
        <rFont val="Calibri"/>
        <family val="2"/>
        <scheme val="minor"/>
      </rPr>
      <t xml:space="preserve"> (m².s)</t>
    </r>
  </si>
  <si>
    <r>
      <t>D</t>
    </r>
    <r>
      <rPr>
        <vertAlign val="subscript"/>
        <sz val="11"/>
        <color theme="1"/>
        <rFont val="Calibri"/>
        <family val="2"/>
        <scheme val="minor"/>
      </rPr>
      <t>Mg</t>
    </r>
    <r>
      <rPr>
        <sz val="11"/>
        <color theme="1"/>
        <rFont val="Calibri"/>
        <family val="2"/>
        <scheme val="minor"/>
      </rPr>
      <t xml:space="preserve"> (m².s)</t>
    </r>
  </si>
  <si>
    <t>1 sigma</t>
  </si>
  <si>
    <t>Max</t>
  </si>
  <si>
    <t>Min</t>
  </si>
  <si>
    <t>Diffusion length (µm)</t>
  </si>
  <si>
    <t>Duration (hour)</t>
  </si>
  <si>
    <t>Average (Si, Al)</t>
  </si>
  <si>
    <t>ratio: 1175 °C/1190 °C</t>
  </si>
  <si>
    <t>2D aspect ratio mode</t>
  </si>
  <si>
    <t>2D aspect ratio median (mean)</t>
  </si>
  <si>
    <t>Segmented population</t>
  </si>
  <si>
    <t>0.6 - 0.7</t>
  </si>
  <si>
    <t>0.6 (0.65)</t>
  </si>
  <si>
    <t>0.6 - 0.8</t>
  </si>
  <si>
    <t>0.6 (0.64)</t>
  </si>
  <si>
    <t>0.61 (0.66)</t>
  </si>
  <si>
    <t>0.59 (0.63)</t>
  </si>
  <si>
    <t>0.62 (0.65)</t>
  </si>
  <si>
    <t>0.61 (0.65)</t>
  </si>
  <si>
    <t>0.3 - 0.4</t>
  </si>
  <si>
    <t>0.29 (0.37)</t>
  </si>
  <si>
    <t>0.2 - 0.3</t>
  </si>
  <si>
    <t>0.28 (0.36)</t>
  </si>
  <si>
    <t>0.7 - 0.8</t>
  </si>
  <si>
    <t>0.51 (0.55)</t>
  </si>
  <si>
    <t>0.59 (0.61)</t>
  </si>
  <si>
    <t>0.52 (0.57)</t>
  </si>
  <si>
    <t>0.5 - 0.7</t>
  </si>
  <si>
    <t>0.52 (0.56)</t>
  </si>
  <si>
    <t>0.48 (0.52)</t>
  </si>
  <si>
    <t>0.54 (0.56)</t>
  </si>
  <si>
    <t>0.47 (0.52)</t>
  </si>
  <si>
    <t>0.46 (0.48)</t>
  </si>
  <si>
    <t>0.5 - 0.6</t>
  </si>
  <si>
    <t>0.45 (0.5)</t>
  </si>
  <si>
    <t>0.44 (0.48)</t>
  </si>
  <si>
    <t>0.43 (0.49)</t>
  </si>
  <si>
    <t>0.47 (0.51)</t>
  </si>
  <si>
    <t>0.39 (0.44)</t>
  </si>
  <si>
    <t>0.4 - 0.5</t>
  </si>
  <si>
    <t>0.45 (0.49)</t>
  </si>
  <si>
    <t>0.1 - 0.2</t>
  </si>
  <si>
    <t>0.36 (0.42)</t>
  </si>
  <si>
    <t>0.4 (0.48)</t>
  </si>
  <si>
    <t>0.58 (0.6)</t>
  </si>
  <si>
    <t>0.32 (0.41)</t>
  </si>
  <si>
    <t>0.39 (0.45)</t>
  </si>
  <si>
    <t>0.37 (0.44)</t>
  </si>
  <si>
    <t>0.34 (0.42)</t>
  </si>
  <si>
    <t>0.52 (0.58)</t>
  </si>
  <si>
    <t>0.51 (0.54)</t>
  </si>
  <si>
    <t>0.54 (0.57)</t>
  </si>
  <si>
    <t>0.51 (0.53)</t>
  </si>
  <si>
    <t>0.53 (0.57)</t>
  </si>
  <si>
    <t>0.46 (0.5)</t>
  </si>
  <si>
    <t>0.48 (0.51)</t>
  </si>
  <si>
    <t>0.4 (0.46)</t>
  </si>
  <si>
    <t>0.47 (0.48)</t>
  </si>
  <si>
    <t>0.4 (0.49)</t>
  </si>
  <si>
    <t>0.44 (0.49)</t>
  </si>
  <si>
    <t>0.36 (0.43)</t>
  </si>
  <si>
    <t>0.1 - 0.3</t>
  </si>
  <si>
    <t>0.4 (0.45)</t>
  </si>
  <si>
    <t>0.15 (0.32)</t>
  </si>
  <si>
    <t>0- 0.1</t>
  </si>
  <si>
    <t>0.23 (0.34)</t>
  </si>
  <si>
    <t>0.12 (0.24)</t>
  </si>
  <si>
    <t>0.14 (0.24)</t>
  </si>
  <si>
    <t>0 - 0.2</t>
  </si>
  <si>
    <t>0.08 (0.19)</t>
  </si>
  <si>
    <t>0.10 (0.17)</t>
  </si>
  <si>
    <t>0 - 0.1</t>
  </si>
  <si>
    <t>0.07 (0.2)</t>
  </si>
  <si>
    <t>µm-3/h</t>
  </si>
  <si>
    <t>mm-3/h</t>
  </si>
  <si>
    <r>
      <t>t</t>
    </r>
    <r>
      <rPr>
        <vertAlign val="subscript"/>
        <sz val="11"/>
        <rFont val="Calibri"/>
        <family val="2"/>
        <scheme val="minor"/>
      </rPr>
      <t>exp</t>
    </r>
    <r>
      <rPr>
        <sz val="11"/>
        <rFont val="Calibri"/>
        <family val="2"/>
        <scheme val="minor"/>
      </rPr>
      <t xml:space="preserve"> (h)</t>
    </r>
  </si>
  <si>
    <r>
      <rPr>
        <sz val="12"/>
        <color theme="1"/>
        <rFont val="Aptos Narrow"/>
        <family val="2"/>
      </rPr>
      <t>Δ</t>
    </r>
    <r>
      <rPr>
        <sz val="12"/>
        <color theme="1"/>
        <rFont val="Calibri"/>
        <family val="2"/>
      </rPr>
      <t>T = 35-55 °C</t>
    </r>
  </si>
  <si>
    <t xml:space="preserve">Ti = 1210 °C; Tf = 1120 °C </t>
  </si>
  <si>
    <t>Ti = 1210 °C (All temperatures)</t>
  </si>
  <si>
    <t>Ti = 1230 °C (All temperatures)</t>
  </si>
  <si>
    <t>Seeds. 1 °C/h (All temperatures)</t>
  </si>
  <si>
    <t>1°C/h. 1165°C (sample1)</t>
  </si>
  <si>
    <t>1°C/h. 1165°C (sample2)</t>
  </si>
  <si>
    <t>1°C/h. 1137°C</t>
  </si>
  <si>
    <t>1°C/h. 1120°C</t>
  </si>
  <si>
    <t>1°C/h. 1100°C</t>
  </si>
  <si>
    <t>0.9-1.0</t>
  </si>
  <si>
    <t>3°C/h. 1140°C</t>
  </si>
  <si>
    <t>3°C/h. 1120°C</t>
  </si>
  <si>
    <t>3°C/h. 1100°C</t>
  </si>
  <si>
    <t>9°C/h. 1140°C sample 2</t>
  </si>
  <si>
    <t>9 °C/h. 1140 °C sample 1(Seg 1)</t>
  </si>
  <si>
    <t>9 °C/h. 1140 °C sample 1 (Seg 2)</t>
  </si>
  <si>
    <t>9°C/h. 1120°C (sample 1)</t>
  </si>
  <si>
    <t>9 °C/h. 1120 °C (sample bis)</t>
  </si>
  <si>
    <t>9°C/h. 1100°C</t>
  </si>
  <si>
    <t>9°C/h. 1050°C</t>
  </si>
  <si>
    <t>9°C/h. 1000°C</t>
  </si>
  <si>
    <t>No seed. 1 °C/h. 1140 °C</t>
  </si>
  <si>
    <t>No seed. 1 °C/h. 1120 °C</t>
  </si>
  <si>
    <t>No seed. 1 °C/h. 1100 °C</t>
  </si>
  <si>
    <t>9 °C/h. 1050 °C (No seed)</t>
  </si>
  <si>
    <t>9 °C/h. 1000 °C (No seed)</t>
  </si>
  <si>
    <t>25 °C/h. 1100 °C (Seeds)</t>
  </si>
  <si>
    <t>25 °C/h. 1050 °C (Seed)</t>
  </si>
  <si>
    <t>25 °C/h. 1100 °C (No seed)</t>
  </si>
  <si>
    <t>25 °C/h. 1050 °C (No seed)</t>
  </si>
  <si>
    <t>125 °C/h. 1100 °C (Sample 2. Seeds)</t>
  </si>
  <si>
    <t>125 °C/h. 1050 °C (Seeds)</t>
  </si>
  <si>
    <t xml:space="preserve">Ti = 1210 °C. Tf = 1100 °C </t>
  </si>
  <si>
    <t>1165 °C. 2h (Seeds)</t>
  </si>
  <si>
    <t>1165 °C. 5h (Sample 1. Seeds)</t>
  </si>
  <si>
    <t>1165 °C. 5h (Sample 2. Seeds)</t>
  </si>
  <si>
    <t>1165 °C. 10h (Seeds)</t>
  </si>
  <si>
    <t>1165 °C. 24h (Seeds)</t>
  </si>
  <si>
    <t>1120 °C. 2h (Seeds)</t>
  </si>
  <si>
    <t>1120 °C. 5h (Seeds)</t>
  </si>
  <si>
    <t>1120 °C. 10h (Seeds)</t>
  </si>
  <si>
    <t>1120 °C. 24h (Seeds)</t>
  </si>
  <si>
    <t>1120 °C. 240h (Seeds)</t>
  </si>
  <si>
    <t>1120 °C. 11 days (Seeds)</t>
  </si>
  <si>
    <t>1120 °C. 16 days (Seeds)</t>
  </si>
  <si>
    <t>1120 °C. 31 days (Seeds. Sample 1)</t>
  </si>
  <si>
    <t>1120 °C. 31 days (Seeds. Sample 2)</t>
  </si>
  <si>
    <t>1165 °C. 5h (Seeds)</t>
  </si>
  <si>
    <t>1165 °C. 24h (seeds)</t>
  </si>
  <si>
    <t>125 °C/h. 1100 °C (Sample 1. Seeds)</t>
  </si>
  <si>
    <t>Sample 1 (Seeds). Shape corrected</t>
  </si>
  <si>
    <t>Sample 2 (Seeds). Shape corrected</t>
  </si>
  <si>
    <t xml:space="preserve">Ti = 1210 °C. Tf = 1130 °C </t>
  </si>
  <si>
    <t>Ti = 1210 °C. Tf = 1130 °C (Shape corrected)</t>
  </si>
  <si>
    <t xml:space="preserve">Ti = 1210 °C. Tf = 1120 °C </t>
  </si>
  <si>
    <t>Ti= 1210 °C. Tf = 1120 °C (Shape corrected)</t>
  </si>
  <si>
    <t>1210 °C. 1100 °C (Shape corrected)</t>
  </si>
  <si>
    <t xml:space="preserve">Ti = 1230 °C. Tf = 1100 °C </t>
  </si>
  <si>
    <t xml:space="preserve">Ti = 1230 °C. Tf = 1100 °C (Shape corrected) </t>
  </si>
  <si>
    <r>
      <t>D</t>
    </r>
    <r>
      <rPr>
        <vertAlign val="subscript"/>
        <sz val="11"/>
        <color theme="1"/>
        <rFont val="Calibri"/>
        <family val="2"/>
        <scheme val="minor"/>
      </rPr>
      <t>Si</t>
    </r>
    <r>
      <rPr>
        <sz val="11"/>
        <color theme="1"/>
        <rFont val="Calibri"/>
        <family val="2"/>
        <scheme val="minor"/>
      </rPr>
      <t xml:space="preserve"> (m².s; </t>
    </r>
    <r>
      <rPr>
        <sz val="11"/>
        <color theme="4"/>
        <rFont val="Calibri"/>
        <family val="2"/>
        <scheme val="minor"/>
      </rPr>
      <t>Mangler et al. 2023</t>
    </r>
    <r>
      <rPr>
        <sz val="11"/>
        <color theme="1"/>
        <rFont val="Calibri"/>
        <family val="2"/>
        <scheme val="minor"/>
      </rPr>
      <t>)</t>
    </r>
  </si>
  <si>
    <t>NAME</t>
  </si>
  <si>
    <t>OS36 powder  grain size distribution</t>
  </si>
  <si>
    <t>Textural data</t>
  </si>
  <si>
    <t>Description</t>
  </si>
  <si>
    <t>G and J rates</t>
  </si>
  <si>
    <t>Size proportion</t>
  </si>
  <si>
    <t>2D aspect ratio</t>
  </si>
  <si>
    <t>Showing the evolution of plagioclase microtextures using the 2D aspect ratio</t>
  </si>
  <si>
    <t>Shape correction</t>
  </si>
  <si>
    <t>Showing the potential variations associated with disequilibrium microtextures</t>
  </si>
  <si>
    <t>Final dwell time</t>
  </si>
  <si>
    <t>Nucleation</t>
  </si>
  <si>
    <r>
      <rPr>
        <b/>
        <sz val="11"/>
        <color theme="1"/>
        <rFont val="Calibri"/>
        <family val="2"/>
        <scheme val="minor"/>
      </rPr>
      <t>Figure S1</t>
    </r>
    <r>
      <rPr>
        <sz val="11"/>
        <color theme="1"/>
        <rFont val="Calibri"/>
        <family val="2"/>
        <scheme val="minor"/>
      </rPr>
      <t xml:space="preserve"> presenting the grain size distribution of the OS36 powder</t>
    </r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</si>
  <si>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 xml:space="preserve"> summarizing the textural data of our various experimental runs</t>
    </r>
  </si>
  <si>
    <r>
      <rPr>
        <b/>
        <sz val="11"/>
        <color theme="1"/>
        <rFont val="Calibri"/>
        <family val="2"/>
        <scheme val="minor"/>
      </rPr>
      <t xml:space="preserve">Tables S2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S3</t>
    </r>
    <r>
      <rPr>
        <sz val="11"/>
        <color theme="1"/>
        <rFont val="Calibri"/>
        <family val="2"/>
        <scheme val="minor"/>
      </rPr>
      <t xml:space="preserve"> associated with the calculated nucleation and growth rates.</t>
    </r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</si>
  <si>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 xml:space="preserve"> presenting the proportion of crystals in each size range</t>
    </r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</si>
  <si>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 xml:space="preserve"> presenting literature data concerning the effect of dwell duration on textural parameters</t>
    </r>
  </si>
  <si>
    <r>
      <rPr>
        <b/>
        <sz val="11"/>
        <color theme="1"/>
        <rFont val="Calibri"/>
        <family val="2"/>
        <scheme val="minor"/>
      </rPr>
      <t>Tables S6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S7</t>
    </r>
    <r>
      <rPr>
        <sz val="11"/>
        <color theme="1"/>
        <rFont val="Calibri"/>
        <family val="2"/>
        <scheme val="minor"/>
      </rPr>
      <t xml:space="preserve"> presenting the diffusion coefficients and lengths used in the "</t>
    </r>
    <r>
      <rPr>
        <i/>
        <sz val="11"/>
        <color theme="1"/>
        <rFont val="Calibri"/>
        <family val="2"/>
        <scheme val="minor"/>
      </rPr>
      <t>Nucleation style related to initial pre-treatment</t>
    </r>
    <r>
      <rPr>
        <sz val="11"/>
        <color theme="1"/>
        <rFont val="Calibri"/>
        <family val="2"/>
        <scheme val="minor"/>
      </rPr>
      <t>" section</t>
    </r>
  </si>
  <si>
    <r>
      <t>ΔT</t>
    </r>
    <r>
      <rPr>
        <vertAlign val="subscript"/>
        <sz val="11"/>
        <color theme="1"/>
        <rFont val="Calibri"/>
        <family val="2"/>
        <scheme val="minor"/>
      </rPr>
      <t>iso</t>
    </r>
    <r>
      <rPr>
        <sz val="11"/>
        <color theme="1"/>
        <rFont val="Calibri"/>
        <family val="2"/>
        <scheme val="minor"/>
      </rPr>
      <t xml:space="preserve"> (°C)</t>
    </r>
  </si>
  <si>
    <r>
      <t>ΔT</t>
    </r>
    <r>
      <rPr>
        <vertAlign val="subscript"/>
        <sz val="11"/>
        <color theme="1"/>
        <rFont val="Calibri"/>
        <family val="2"/>
        <scheme val="minor"/>
      </rPr>
      <t>cool</t>
    </r>
    <r>
      <rPr>
        <sz val="11"/>
        <color theme="1"/>
        <rFont val="Calibri"/>
        <family val="2"/>
        <scheme val="minor"/>
      </rPr>
      <t xml:space="preserve"> (°C)</t>
    </r>
  </si>
  <si>
    <t>3D shape (ShapeCAlc results)</t>
  </si>
  <si>
    <t>No textural correction</t>
  </si>
  <si>
    <t>With textural correction</t>
  </si>
  <si>
    <t>Cooling rate (°C/h)</t>
  </si>
  <si>
    <t>Ti (°C)</t>
  </si>
  <si>
    <t>Tf (°C)</t>
  </si>
  <si>
    <t>S</t>
  </si>
  <si>
    <t>I</t>
  </si>
  <si>
    <t>L</t>
  </si>
  <si>
    <t>R2</t>
  </si>
  <si>
    <t>S/I</t>
  </si>
  <si>
    <t>I/L</t>
  </si>
  <si>
    <t>Relative Diff (%)</t>
  </si>
  <si>
    <r>
      <t xml:space="preserve">T </t>
    </r>
    <r>
      <rPr>
        <vertAlign val="subscript"/>
        <sz val="11"/>
        <color theme="1"/>
        <rFont val="Calibri"/>
        <family val="2"/>
        <scheme val="minor"/>
      </rPr>
      <t>sat</t>
    </r>
    <r>
      <rPr>
        <sz val="11"/>
        <color theme="1"/>
        <rFont val="Calibri"/>
        <family val="2"/>
        <scheme val="minor"/>
      </rPr>
      <t xml:space="preserve"> (°C)</t>
    </r>
  </si>
  <si>
    <t>1125 - 1137</t>
  </si>
  <si>
    <t>Red</t>
  </si>
  <si>
    <t>Estimated values from our 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</si>
</sst>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sz val="8"/>
      <name val="Calibri"/>
      <family val="2"/>
      <scheme val="minor"/>
    </font>
    <font>
      <vertAlign val="superscript"/>
      <sz val="11"/>
      <color theme="4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bscript"/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vertAlign val="superscript"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color theme="1"/>
      <name val="Aptos Narrow"/>
      <family val="2"/>
    </font>
    <font>
      <sz val="9.9"/>
      <color theme="1"/>
      <name val="Calibri"/>
      <family val="2"/>
    </font>
    <font>
      <b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11" fontId="0" fillId="0" borderId="2" xfId="0" applyNumberFormat="1" applyBorder="1" applyAlignment="1">
      <alignment horizontal="center"/>
    </xf>
    <xf numFmtId="11" fontId="7" fillId="0" borderId="0" xfId="0" applyNumberFormat="1" applyFont="1" applyAlignment="1">
      <alignment horizontal="center" vertical="center" wrapText="1" readingOrder="1"/>
    </xf>
    <xf numFmtId="1" fontId="0" fillId="0" borderId="0" xfId="0" applyNumberFormat="1" applyAlignment="1">
      <alignment horizontal="center"/>
    </xf>
    <xf numFmtId="1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1" fontId="7" fillId="0" borderId="0" xfId="0" applyNumberFormat="1" applyFont="1" applyAlignment="1">
      <alignment horizontal="center" vertical="center" wrapText="1" readingOrder="1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 readingOrder="1"/>
    </xf>
    <xf numFmtId="0" fontId="7" fillId="0" borderId="5" xfId="0" applyFont="1" applyBorder="1" applyAlignment="1">
      <alignment horizontal="center" wrapText="1" readingOrder="1"/>
    </xf>
    <xf numFmtId="0" fontId="7" fillId="0" borderId="0" xfId="0" applyFont="1" applyAlignment="1">
      <alignment horizontal="center" wrapText="1" readingOrder="1"/>
    </xf>
    <xf numFmtId="0" fontId="7" fillId="0" borderId="2" xfId="0" applyFont="1" applyBorder="1" applyAlignment="1">
      <alignment horizontal="center" wrapText="1" readingOrder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2" xfId="0" applyBorder="1"/>
    <xf numFmtId="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11" fillId="0" borderId="0" xfId="0" applyFont="1"/>
    <xf numFmtId="0" fontId="11" fillId="0" borderId="1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2" fontId="11" fillId="0" borderId="2" xfId="0" applyNumberFormat="1" applyFont="1" applyBorder="1" applyAlignment="1">
      <alignment horizontal="center"/>
    </xf>
    <xf numFmtId="11" fontId="11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2" fontId="0" fillId="0" borderId="0" xfId="0" applyNumberFormat="1" applyAlignment="1">
      <alignment horizontal="right"/>
    </xf>
    <xf numFmtId="2" fontId="7" fillId="0" borderId="0" xfId="0" applyNumberFormat="1" applyFont="1" applyAlignment="1">
      <alignment horizontal="center" wrapText="1" readingOrder="1"/>
    </xf>
    <xf numFmtId="2" fontId="9" fillId="0" borderId="0" xfId="0" applyNumberFormat="1" applyFont="1" applyAlignment="1">
      <alignment horizontal="center"/>
    </xf>
    <xf numFmtId="11" fontId="0" fillId="0" borderId="0" xfId="0" applyNumberFormat="1"/>
    <xf numFmtId="1" fontId="0" fillId="0" borderId="1" xfId="0" applyNumberForma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1" fontId="11" fillId="0" borderId="0" xfId="0" applyNumberFormat="1" applyFont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2" fontId="0" fillId="0" borderId="2" xfId="0" applyNumberFormat="1" applyBorder="1"/>
    <xf numFmtId="0" fontId="10" fillId="0" borderId="0" xfId="0" applyFont="1" applyAlignment="1">
      <alignment horizontal="center" wrapText="1"/>
    </xf>
    <xf numFmtId="0" fontId="7" fillId="0" borderId="0" xfId="0" applyFont="1" applyAlignment="1">
      <alignment vertical="center" wrapText="1" readingOrder="1"/>
    </xf>
    <xf numFmtId="0" fontId="10" fillId="0" borderId="0" xfId="0" applyFont="1" applyAlignment="1">
      <alignment wrapText="1"/>
    </xf>
    <xf numFmtId="0" fontId="7" fillId="0" borderId="0" xfId="0" applyFont="1" applyAlignment="1">
      <alignment wrapText="1" readingOrder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11" fontId="2" fillId="0" borderId="1" xfId="0" applyNumberFormat="1" applyFont="1" applyBorder="1" applyAlignment="1">
      <alignment horizontal="center"/>
    </xf>
    <xf numFmtId="11" fontId="0" fillId="0" borderId="0" xfId="0" applyNumberFormat="1" applyAlignment="1">
      <alignment horizontal="center" vertical="center" wrapText="1"/>
    </xf>
    <xf numFmtId="11" fontId="0" fillId="0" borderId="2" xfId="0" applyNumberFormat="1" applyBorder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 readingOrder="1"/>
    </xf>
    <xf numFmtId="1" fontId="0" fillId="0" borderId="0" xfId="0" applyNumberFormat="1" applyAlignment="1">
      <alignment horizontal="center" vertical="center" wrapText="1" readingOrder="1"/>
    </xf>
    <xf numFmtId="2" fontId="0" fillId="0" borderId="0" xfId="0" applyNumberFormat="1" applyAlignment="1">
      <alignment horizontal="center" vertical="center" wrapText="1" readingOrder="1"/>
    </xf>
    <xf numFmtId="1" fontId="0" fillId="0" borderId="0" xfId="0" applyNumberFormat="1" applyAlignment="1">
      <alignment horizontal="center" wrapText="1" readingOrder="1"/>
    </xf>
    <xf numFmtId="11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0" xfId="0" applyFont="1"/>
    <xf numFmtId="2" fontId="9" fillId="0" borderId="2" xfId="0" applyNumberFormat="1" applyFont="1" applyBorder="1" applyAlignment="1">
      <alignment horizontal="center"/>
    </xf>
    <xf numFmtId="11" fontId="0" fillId="0" borderId="2" xfId="0" applyNumberFormat="1" applyBorder="1"/>
    <xf numFmtId="11" fontId="0" fillId="0" borderId="1" xfId="0" applyNumberFormat="1" applyBorder="1"/>
    <xf numFmtId="0" fontId="15" fillId="0" borderId="0" xfId="0" applyFont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/>
    </xf>
    <xf numFmtId="0" fontId="9" fillId="0" borderId="0" xfId="0" applyFont="1" applyAlignment="1">
      <alignment horizontal="center"/>
    </xf>
    <xf numFmtId="11" fontId="9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11" fontId="9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2" fontId="11" fillId="0" borderId="1" xfId="0" applyNumberFormat="1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11" fontId="10" fillId="0" borderId="0" xfId="0" applyNumberFormat="1" applyFont="1"/>
    <xf numFmtId="0" fontId="7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/>
    <xf numFmtId="0" fontId="10" fillId="0" borderId="0" xfId="0" applyFont="1" applyAlignment="1">
      <alignment wrapText="1" readingOrder="1"/>
    </xf>
    <xf numFmtId="0" fontId="10" fillId="0" borderId="0" xfId="0" applyFont="1" applyAlignment="1">
      <alignment horizontal="center" wrapText="1" readingOrder="1"/>
    </xf>
    <xf numFmtId="0" fontId="10" fillId="0" borderId="0" xfId="0" applyFont="1" applyAlignment="1">
      <alignment horizontal="center" vertical="center" wrapText="1" readingOrder="1"/>
    </xf>
    <xf numFmtId="0" fontId="21" fillId="0" borderId="1" xfId="0" applyFont="1" applyBorder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2" fontId="0" fillId="0" borderId="1" xfId="0" applyNumberFormat="1" applyBorder="1"/>
    <xf numFmtId="2" fontId="9" fillId="0" borderId="0" xfId="0" applyNumberFormat="1" applyFont="1"/>
    <xf numFmtId="2" fontId="9" fillId="0" borderId="2" xfId="0" applyNumberFormat="1" applyFont="1" applyBorder="1"/>
    <xf numFmtId="2" fontId="9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b="1">
                <a:latin typeface="Arial" panose="020B0604020202020204" pitchFamily="34" charset="0"/>
                <a:cs typeface="Arial" panose="020B0604020202020204" pitchFamily="34" charset="0"/>
              </a:rPr>
              <a:t>With seeds (OS36)</a:t>
            </a:r>
          </a:p>
        </c:rich>
      </c:tx>
      <c:layout>
        <c:manualLayout>
          <c:xMode val="edge"/>
          <c:yMode val="edge"/>
          <c:x val="0.41679619690703862"/>
          <c:y val="2.99205280148613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3131903705613107"/>
          <c:y val="0.13871904800890078"/>
          <c:w val="0.64987364230235134"/>
          <c:h val="0.69520965278640812"/>
        </c:manualLayout>
      </c:layout>
      <c:scatterChart>
        <c:scatterStyle val="lineMarker"/>
        <c:varyColors val="0"/>
        <c:ser>
          <c:idx val="0"/>
          <c:order val="0"/>
          <c:tx>
            <c:v>1 °C/h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('G and J rates'!$H$18,'G and J rates'!$H$20,'G and J rates'!$H$21:$H$22,'G and J rates'!$H$24)</c:f>
              <c:numCache>
                <c:formatCode>General</c:formatCode>
                <c:ptCount val="5"/>
                <c:pt idx="0">
                  <c:v>1165</c:v>
                </c:pt>
                <c:pt idx="1">
                  <c:v>1165</c:v>
                </c:pt>
                <c:pt idx="2">
                  <c:v>1137</c:v>
                </c:pt>
                <c:pt idx="3">
                  <c:v>1120</c:v>
                </c:pt>
                <c:pt idx="4">
                  <c:v>1100</c:v>
                </c:pt>
              </c:numCache>
            </c:numRef>
          </c:xVal>
          <c:yVal>
            <c:numRef>
              <c:f>('G and J rates'!$Q$18,'G and J rates'!$Q$20:$Q$22,'G and J rates'!$Q$24)</c:f>
              <c:numCache>
                <c:formatCode>0.00E+00</c:formatCode>
                <c:ptCount val="5"/>
                <c:pt idx="0">
                  <c:v>469.82000000000005</c:v>
                </c:pt>
                <c:pt idx="1">
                  <c:v>336.37999999999994</c:v>
                </c:pt>
                <c:pt idx="2">
                  <c:v>185.82105263157894</c:v>
                </c:pt>
                <c:pt idx="3">
                  <c:v>133.94545454545454</c:v>
                </c:pt>
                <c:pt idx="4">
                  <c:v>106.752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A0-4942-AEC7-2899F861DB66}"/>
            </c:ext>
          </c:extLst>
        </c:ser>
        <c:ser>
          <c:idx val="1"/>
          <c:order val="1"/>
          <c:tx>
            <c:v>3 °C/h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0070C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'G and J rates'!$H$25:$H$29</c:f>
              <c:numCache>
                <c:formatCode>General</c:formatCode>
                <c:ptCount val="5"/>
                <c:pt idx="0">
                  <c:v>1165</c:v>
                </c:pt>
                <c:pt idx="1">
                  <c:v>1165</c:v>
                </c:pt>
                <c:pt idx="2">
                  <c:v>1140</c:v>
                </c:pt>
                <c:pt idx="3">
                  <c:v>1120</c:v>
                </c:pt>
                <c:pt idx="4">
                  <c:v>1100</c:v>
                </c:pt>
              </c:numCache>
            </c:numRef>
          </c:xVal>
          <c:yVal>
            <c:numRef>
              <c:f>'G and J rates'!$Q$25:$Q$29</c:f>
              <c:numCache>
                <c:formatCode>0.00E+00</c:formatCode>
                <c:ptCount val="5"/>
                <c:pt idx="0">
                  <c:v>967.44</c:v>
                </c:pt>
                <c:pt idx="1">
                  <c:v>66.302999999999997</c:v>
                </c:pt>
                <c:pt idx="2">
                  <c:v>512.3142857142858</c:v>
                </c:pt>
                <c:pt idx="3">
                  <c:v>450.36000000000007</c:v>
                </c:pt>
                <c:pt idx="4">
                  <c:v>300.24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2A0-4942-AEC7-2899F861DB66}"/>
            </c:ext>
          </c:extLst>
        </c:ser>
        <c:ser>
          <c:idx val="2"/>
          <c:order val="2"/>
          <c:tx>
            <c:v>9 °C/h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'G and J rates'!$H$30:$H$36</c:f>
              <c:numCache>
                <c:formatCode>General</c:formatCode>
                <c:ptCount val="7"/>
                <c:pt idx="0">
                  <c:v>1165</c:v>
                </c:pt>
                <c:pt idx="1">
                  <c:v>1140</c:v>
                </c:pt>
                <c:pt idx="2">
                  <c:v>1140</c:v>
                </c:pt>
                <c:pt idx="3">
                  <c:v>1120</c:v>
                </c:pt>
                <c:pt idx="4">
                  <c:v>1120</c:v>
                </c:pt>
                <c:pt idx="5">
                  <c:v>1100</c:v>
                </c:pt>
                <c:pt idx="6">
                  <c:v>1050</c:v>
                </c:pt>
              </c:numCache>
            </c:numRef>
          </c:xVal>
          <c:yVal>
            <c:numRef>
              <c:f>'G and J rates'!$Q$30:$Q$36</c:f>
              <c:numCache>
                <c:formatCode>0.00E+00</c:formatCode>
                <c:ptCount val="7"/>
                <c:pt idx="0">
                  <c:v>4803.8399999999992</c:v>
                </c:pt>
                <c:pt idx="1">
                  <c:v>3574.2857142857142</c:v>
                </c:pt>
                <c:pt idx="2">
                  <c:v>4110.4285714285716</c:v>
                </c:pt>
                <c:pt idx="3">
                  <c:v>718.75636363636374</c:v>
                </c:pt>
                <c:pt idx="4">
                  <c:v>959.85818181818195</c:v>
                </c:pt>
                <c:pt idx="5">
                  <c:v>1768.0799999999997</c:v>
                </c:pt>
                <c:pt idx="6">
                  <c:v>434.34719999999999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2A0-4942-AEC7-2899F861DB66}"/>
            </c:ext>
          </c:extLst>
        </c:ser>
        <c:ser>
          <c:idx val="3"/>
          <c:order val="3"/>
          <c:tx>
            <c:v>25 °C/h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'G and J rates'!$H$38:$H$40</c:f>
              <c:numCache>
                <c:formatCode>General</c:formatCode>
                <c:ptCount val="3"/>
                <c:pt idx="0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'G and J rates'!$Q$38:$Q$40</c:f>
              <c:numCache>
                <c:formatCode>0.00E+00</c:formatCode>
                <c:ptCount val="3"/>
                <c:pt idx="0">
                  <c:v>2532.7743199411216</c:v>
                </c:pt>
                <c:pt idx="1">
                  <c:v>3330.2342679257854</c:v>
                </c:pt>
                <c:pt idx="2">
                  <c:v>1035.2070910744833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2A0-4942-AEC7-2899F861DB66}"/>
            </c:ext>
          </c:extLst>
        </c:ser>
        <c:ser>
          <c:idx val="4"/>
          <c:order val="4"/>
          <c:tx>
            <c:v>125 °C/h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4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'G and J rates'!$H$41:$H$44</c:f>
              <c:numCache>
                <c:formatCode>General</c:formatCode>
                <c:ptCount val="4"/>
                <c:pt idx="0">
                  <c:v>1165</c:v>
                </c:pt>
                <c:pt idx="1">
                  <c:v>1100</c:v>
                </c:pt>
                <c:pt idx="2">
                  <c:v>1100</c:v>
                </c:pt>
                <c:pt idx="3">
                  <c:v>1050</c:v>
                </c:pt>
              </c:numCache>
            </c:numRef>
          </c:xVal>
          <c:yVal>
            <c:numRef>
              <c:f>'G and J rates'!$Q$41:$Q$44</c:f>
              <c:numCache>
                <c:formatCode>0.00E+00</c:formatCode>
                <c:ptCount val="4"/>
                <c:pt idx="0">
                  <c:v>0</c:v>
                </c:pt>
                <c:pt idx="1">
                  <c:v>26528.836802851743</c:v>
                </c:pt>
                <c:pt idx="2">
                  <c:v>19309.426516078751</c:v>
                </c:pt>
                <c:pt idx="3">
                  <c:v>42789.359762392756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2A0-4942-AEC7-2899F861D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9157119"/>
        <c:axId val="639147999"/>
      </c:scatterChart>
      <c:valAx>
        <c:axId val="639157119"/>
        <c:scaling>
          <c:orientation val="maxMin"/>
          <c:max val="1170"/>
          <c:min val="10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 (°C)</a:t>
                </a:r>
              </a:p>
            </c:rich>
          </c:tx>
          <c:layout>
            <c:manualLayout>
              <c:xMode val="edge"/>
              <c:yMode val="edge"/>
              <c:x val="0.32669019114005443"/>
              <c:y val="0.920878616662772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39147999"/>
        <c:crosses val="autoZero"/>
        <c:crossBetween val="midCat"/>
      </c:valAx>
      <c:valAx>
        <c:axId val="639147999"/>
        <c:scaling>
          <c:logBase val="10"/>
          <c:orientation val="minMax"/>
          <c:min val="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J</a:t>
                </a:r>
                <a:r>
                  <a:rPr lang="fr-FR" sz="11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Batch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(cm</a:t>
                </a:r>
                <a:r>
                  <a:rPr lang="fr-FR" sz="110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-3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.s</a:t>
                </a:r>
                <a:r>
                  <a:rPr lang="fr-FR" sz="110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-1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 (Log</a:t>
                </a:r>
                <a:r>
                  <a:rPr lang="fr-FR" sz="11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scale)</a:t>
                </a:r>
                <a:endParaRPr lang="fr-FR" sz="11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1.0004443197739695E-3"/>
              <c:y val="0.242046244602021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E+00" sourceLinked="0"/>
        <c:majorTickMark val="in"/>
        <c:minorTickMark val="none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39157119"/>
        <c:crossesAt val="117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83519323303753989"/>
          <c:y val="0.16018079292048273"/>
          <c:w val="0.11611654213125754"/>
          <c:h val="0.312905766376489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99107613612299"/>
          <c:y val="0.11493994614505422"/>
          <c:w val="0.6130926639492712"/>
          <c:h val="0.71898893718732959"/>
        </c:manualLayout>
      </c:layout>
      <c:scatterChart>
        <c:scatterStyle val="lineMarker"/>
        <c:varyColors val="0"/>
        <c:ser>
          <c:idx val="0"/>
          <c:order val="0"/>
          <c:tx>
            <c:v>1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('G and J rates'!$H$18,'G and J rates'!$H$20,'G and J rates'!$H$21:$H$22,'G and J rates'!$H$24)</c:f>
              <c:numCache>
                <c:formatCode>General</c:formatCode>
                <c:ptCount val="5"/>
                <c:pt idx="0">
                  <c:v>1165</c:v>
                </c:pt>
                <c:pt idx="1">
                  <c:v>1165</c:v>
                </c:pt>
                <c:pt idx="2">
                  <c:v>1137</c:v>
                </c:pt>
                <c:pt idx="3">
                  <c:v>1120</c:v>
                </c:pt>
                <c:pt idx="4">
                  <c:v>1100</c:v>
                </c:pt>
              </c:numCache>
            </c:numRef>
          </c:xVal>
          <c:yVal>
            <c:numRef>
              <c:f>('G and J rates'!$Q$18,'G and J rates'!$Q$20:$Q$22,'G and J rates'!$Q$24)</c:f>
              <c:numCache>
                <c:formatCode>0.00E+00</c:formatCode>
                <c:ptCount val="5"/>
                <c:pt idx="0">
                  <c:v>469.82000000000005</c:v>
                </c:pt>
                <c:pt idx="1">
                  <c:v>336.37999999999994</c:v>
                </c:pt>
                <c:pt idx="2">
                  <c:v>185.82105263157894</c:v>
                </c:pt>
                <c:pt idx="3">
                  <c:v>133.94545454545454</c:v>
                </c:pt>
                <c:pt idx="4">
                  <c:v>106.752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AD-49C1-A599-57BFD01E43B8}"/>
            </c:ext>
          </c:extLst>
        </c:ser>
        <c:ser>
          <c:idx val="3"/>
          <c:order val="1"/>
          <c:tx>
            <c:v>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'G and J rates'!$H$38:$H$40</c:f>
              <c:numCache>
                <c:formatCode>General</c:formatCode>
                <c:ptCount val="3"/>
                <c:pt idx="0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'G and J rates'!$Q$38:$Q$40</c:f>
              <c:numCache>
                <c:formatCode>0.00E+00</c:formatCode>
                <c:ptCount val="3"/>
                <c:pt idx="0">
                  <c:v>2532.7743199411216</c:v>
                </c:pt>
                <c:pt idx="1">
                  <c:v>3330.2342679257854</c:v>
                </c:pt>
                <c:pt idx="2">
                  <c:v>1035.2070910744833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FAD-49C1-A599-57BFD01E43B8}"/>
            </c:ext>
          </c:extLst>
        </c:ser>
        <c:ser>
          <c:idx val="1"/>
          <c:order val="2"/>
          <c:tx>
            <c:v>1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1"/>
              </a:solidFill>
              <a:ln w="12700">
                <a:solidFill>
                  <a:srgbClr val="7030A0"/>
                </a:solidFill>
              </a:ln>
              <a:effectLst/>
            </c:spPr>
          </c:marker>
          <c:xVal>
            <c:numRef>
              <c:f>'G and J rates'!$H$63:$H$66</c:f>
              <c:numCache>
                <c:formatCode>General</c:formatCode>
                <c:ptCount val="4"/>
                <c:pt idx="0">
                  <c:v>1165</c:v>
                </c:pt>
                <c:pt idx="1">
                  <c:v>1140</c:v>
                </c:pt>
                <c:pt idx="2">
                  <c:v>1120</c:v>
                </c:pt>
                <c:pt idx="3">
                  <c:v>1100</c:v>
                </c:pt>
              </c:numCache>
            </c:numRef>
          </c:xVal>
          <c:yVal>
            <c:numRef>
              <c:f>'G and J rates'!$Q$63:$Q$66</c:f>
              <c:numCache>
                <c:formatCode>0.00E+00</c:formatCode>
                <c:ptCount val="4"/>
                <c:pt idx="0">
                  <c:v>22.011093991568707</c:v>
                </c:pt>
                <c:pt idx="1">
                  <c:v>1.894644691472009</c:v>
                </c:pt>
                <c:pt idx="2">
                  <c:v>5.7177457580164237</c:v>
                </c:pt>
                <c:pt idx="3">
                  <c:v>1.5294373778830743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FAD-49C1-A599-57BFD01E43B8}"/>
            </c:ext>
          </c:extLst>
        </c:ser>
        <c:ser>
          <c:idx val="2"/>
          <c:order val="3"/>
          <c:tx>
            <c:v>25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bg1"/>
              </a:solidFill>
              <a:ln w="12700">
                <a:solidFill>
                  <a:srgbClr val="FF0000"/>
                </a:solidFill>
              </a:ln>
              <a:effectLst/>
            </c:spPr>
          </c:marker>
          <c:xVal>
            <c:numRef>
              <c:f>'G and J rates'!$H$69:$H$71</c:f>
              <c:numCache>
                <c:formatCode>General</c:formatCode>
                <c:ptCount val="3"/>
                <c:pt idx="0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'G and J rates'!$Q$69:$Q$71</c:f>
              <c:numCache>
                <c:formatCode>0.00E+00</c:formatCode>
                <c:ptCount val="3"/>
                <c:pt idx="0">
                  <c:v>0</c:v>
                </c:pt>
                <c:pt idx="1">
                  <c:v>680.56396731568168</c:v>
                </c:pt>
                <c:pt idx="2">
                  <c:v>76.52260039579194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FAD-49C1-A599-57BFD01E4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9157119"/>
        <c:axId val="639147999"/>
      </c:scatterChart>
      <c:valAx>
        <c:axId val="639157119"/>
        <c:scaling>
          <c:orientation val="maxMin"/>
          <c:max val="1170"/>
          <c:min val="10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 (°C)</a:t>
                </a:r>
              </a:p>
            </c:rich>
          </c:tx>
          <c:layout>
            <c:manualLayout>
              <c:xMode val="edge"/>
              <c:yMode val="edge"/>
              <c:x val="0.31184155464312702"/>
              <c:y val="0.924431887028190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39147999"/>
        <c:crosses val="autoZero"/>
        <c:crossBetween val="midCat"/>
      </c:valAx>
      <c:valAx>
        <c:axId val="639147999"/>
        <c:scaling>
          <c:logBase val="10"/>
          <c:orientation val="minMax"/>
          <c:min val="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J</a:t>
                </a:r>
                <a:r>
                  <a:rPr lang="fr-FR" sz="11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Batch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(cm</a:t>
                </a:r>
                <a:r>
                  <a:rPr lang="fr-FR" sz="110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-3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.s</a:t>
                </a:r>
                <a:r>
                  <a:rPr lang="fr-FR" sz="110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-1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 (Log</a:t>
                </a:r>
                <a:r>
                  <a:rPr lang="fr-FR" sz="11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scale)</a:t>
                </a:r>
                <a:endParaRPr lang="fr-FR" sz="11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1.0004443197739695E-3"/>
              <c:y val="0.2420462446020219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E+00" sourceLinked="0"/>
        <c:majorTickMark val="in"/>
        <c:minorTickMark val="none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639157119"/>
        <c:crossesAt val="1170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7246415839811766"/>
          <c:y val="0.1577483957062624"/>
          <c:w val="0.18727776000263546"/>
          <c:h val="0.239323097844331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sz="1400" b="1" i="0" u="none" strike="noStrike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1100 °C</a:t>
            </a:r>
          </a:p>
        </c:rich>
      </c:tx>
      <c:layout>
        <c:manualLayout>
          <c:xMode val="edge"/>
          <c:yMode val="edge"/>
          <c:x val="0.46615126050420169"/>
          <c:y val="9.65484315821323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0155179008831057"/>
          <c:y val="6.6583447493617942E-2"/>
          <c:w val="0.88442772191186991"/>
          <c:h val="0.714923650716663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'Size proportion'!$E$76</c:f>
              <c:strCache>
                <c:ptCount val="1"/>
                <c:pt idx="0">
                  <c:v>&gt; 100 µm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'Size proportion'!$C$77:$D$83</c:f>
              <c:multiLvlStrCache>
                <c:ptCount val="7"/>
                <c:lvl>
                  <c:pt idx="0">
                    <c:v>seed</c:v>
                  </c:pt>
                  <c:pt idx="1">
                    <c:v>No seed</c:v>
                  </c:pt>
                  <c:pt idx="2">
                    <c:v>seed</c:v>
                  </c:pt>
                  <c:pt idx="3">
                    <c:v>No seed</c:v>
                  </c:pt>
                  <c:pt idx="4">
                    <c:v>Seed</c:v>
                  </c:pt>
                  <c:pt idx="5">
                    <c:v>No seed</c:v>
                  </c:pt>
                </c:lvl>
                <c:lvl>
                  <c:pt idx="0">
                    <c:v>1</c:v>
                  </c:pt>
                  <c:pt idx="2">
                    <c:v>25</c:v>
                  </c:pt>
                  <c:pt idx="4">
                    <c:v>125</c:v>
                  </c:pt>
                  <c:pt idx="6">
                    <c:v>ΔT = 35-55 °C</c:v>
                  </c:pt>
                </c:lvl>
              </c:multiLvlStrCache>
            </c:multiLvlStrRef>
          </c:cat>
          <c:val>
            <c:numRef>
              <c:f>'Size proportion'!$E$77:$E$83</c:f>
              <c:numCache>
                <c:formatCode>General</c:formatCode>
                <c:ptCount val="7"/>
                <c:pt idx="0">
                  <c:v>0.04</c:v>
                </c:pt>
                <c:pt idx="1">
                  <c:v>0.74</c:v>
                </c:pt>
                <c:pt idx="2">
                  <c:v>0.06</c:v>
                </c:pt>
                <c:pt idx="3">
                  <c:v>0.66</c:v>
                </c:pt>
                <c:pt idx="4">
                  <c:v>0.12</c:v>
                </c:pt>
                <c:pt idx="5">
                  <c:v>0</c:v>
                </c:pt>
                <c:pt idx="6">
                  <c:v>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69-474E-8D7E-1CF148C012E0}"/>
            </c:ext>
          </c:extLst>
        </c:ser>
        <c:ser>
          <c:idx val="1"/>
          <c:order val="1"/>
          <c:tx>
            <c:strRef>
              <c:f>'Size proportion'!$F$76</c:f>
              <c:strCache>
                <c:ptCount val="1"/>
                <c:pt idx="0">
                  <c:v>&lt; 10 µm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F69-474E-8D7E-1CF148C012E0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9F69-474E-8D7E-1CF148C012E0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F69-474E-8D7E-1CF148C012E0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9F69-474E-8D7E-1CF148C012E0}"/>
              </c:ext>
            </c:extLst>
          </c:dPt>
          <c:cat>
            <c:multiLvlStrRef>
              <c:f>'Size proportion'!$C$77:$D$83</c:f>
              <c:multiLvlStrCache>
                <c:ptCount val="7"/>
                <c:lvl>
                  <c:pt idx="0">
                    <c:v>seed</c:v>
                  </c:pt>
                  <c:pt idx="1">
                    <c:v>No seed</c:v>
                  </c:pt>
                  <c:pt idx="2">
                    <c:v>seed</c:v>
                  </c:pt>
                  <c:pt idx="3">
                    <c:v>No seed</c:v>
                  </c:pt>
                  <c:pt idx="4">
                    <c:v>Seed</c:v>
                  </c:pt>
                  <c:pt idx="5">
                    <c:v>No seed</c:v>
                  </c:pt>
                </c:lvl>
                <c:lvl>
                  <c:pt idx="0">
                    <c:v>1</c:v>
                  </c:pt>
                  <c:pt idx="2">
                    <c:v>25</c:v>
                  </c:pt>
                  <c:pt idx="4">
                    <c:v>125</c:v>
                  </c:pt>
                  <c:pt idx="6">
                    <c:v>ΔT = 35-55 °C</c:v>
                  </c:pt>
                </c:lvl>
              </c:multiLvlStrCache>
            </c:multiLvlStrRef>
          </c:cat>
          <c:val>
            <c:numRef>
              <c:f>'Size proportion'!$F$77:$F$83</c:f>
              <c:numCache>
                <c:formatCode>General</c:formatCode>
                <c:ptCount val="7"/>
                <c:pt idx="0">
                  <c:v>0.23</c:v>
                </c:pt>
                <c:pt idx="1">
                  <c:v>0</c:v>
                </c:pt>
                <c:pt idx="2">
                  <c:v>0.32</c:v>
                </c:pt>
                <c:pt idx="3">
                  <c:v>0.11</c:v>
                </c:pt>
                <c:pt idx="4">
                  <c:v>0.32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69-474E-8D7E-1CF148C01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68753087"/>
        <c:axId val="1268761727"/>
      </c:barChart>
      <c:catAx>
        <c:axId val="1268753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68761727"/>
        <c:crosses val="autoZero"/>
        <c:auto val="1"/>
        <c:lblAlgn val="ctr"/>
        <c:lblOffset val="100"/>
        <c:noMultiLvlLbl val="0"/>
      </c:catAx>
      <c:valAx>
        <c:axId val="1268761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 proportion</a:t>
                </a:r>
              </a:p>
            </c:rich>
          </c:tx>
          <c:layout>
            <c:manualLayout>
              <c:xMode val="edge"/>
              <c:yMode val="edge"/>
              <c:x val="2.4808663622929511E-4"/>
              <c:y val="0.301767837290262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68753087"/>
        <c:crosses val="autoZero"/>
        <c:crossBetween val="between"/>
        <c:majorUnit val="0.2"/>
        <c:minorUnit val="0.1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1651178896755553"/>
          <c:y val="0.10872113620018824"/>
          <c:w val="0.12359543551437813"/>
          <c:h val="0.136038108502191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BE" b="1"/>
              <a:t>9 °C/h</a:t>
            </a:r>
          </a:p>
        </c:rich>
      </c:tx>
      <c:layout>
        <c:manualLayout>
          <c:xMode val="edge"/>
          <c:yMode val="edge"/>
          <c:x val="0.59641578151988306"/>
          <c:y val="0.227583537351948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6724059492563428"/>
          <c:y val="9.912227883279294E-2"/>
          <c:w val="0.76749035421165657"/>
          <c:h val="0.62422517038311387"/>
        </c:manualLayout>
      </c:layout>
      <c:lineChart>
        <c:grouping val="standard"/>
        <c:varyColors val="0"/>
        <c:ser>
          <c:idx val="0"/>
          <c:order val="0"/>
          <c:tx>
            <c:v>1050 °C (Seeds)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ratio'!$AP$77:$AP$86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ratio'!$AK$77:$AK$86</c:f>
              <c:numCache>
                <c:formatCode>General</c:formatCode>
                <c:ptCount val="10"/>
                <c:pt idx="0">
                  <c:v>0.02</c:v>
                </c:pt>
                <c:pt idx="1">
                  <c:v>0.05</c:v>
                </c:pt>
                <c:pt idx="2">
                  <c:v>0.09</c:v>
                </c:pt>
                <c:pt idx="3">
                  <c:v>0.09</c:v>
                </c:pt>
                <c:pt idx="4">
                  <c:v>0.12</c:v>
                </c:pt>
                <c:pt idx="5">
                  <c:v>0.14000000000000001</c:v>
                </c:pt>
                <c:pt idx="6">
                  <c:v>0.12</c:v>
                </c:pt>
                <c:pt idx="7">
                  <c:v>0.15</c:v>
                </c:pt>
                <c:pt idx="8">
                  <c:v>0.16</c:v>
                </c:pt>
                <c:pt idx="9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19-4FE4-AF48-1CE279E5A066}"/>
            </c:ext>
          </c:extLst>
        </c:ser>
        <c:ser>
          <c:idx val="1"/>
          <c:order val="1"/>
          <c:tx>
            <c:v>1050 °C (No seed)</c:v>
          </c:tx>
          <c:spPr>
            <a:ln w="158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ratio'!$AP$77:$AP$86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ratio'!$X$94:$X$103</c:f>
              <c:numCache>
                <c:formatCode>General</c:formatCode>
                <c:ptCount val="10"/>
                <c:pt idx="0">
                  <c:v>2.3255813953488372E-2</c:v>
                </c:pt>
                <c:pt idx="1">
                  <c:v>2.3255813953488372E-2</c:v>
                </c:pt>
                <c:pt idx="2">
                  <c:v>0</c:v>
                </c:pt>
                <c:pt idx="3">
                  <c:v>2.3255813953488372E-2</c:v>
                </c:pt>
                <c:pt idx="4">
                  <c:v>1.5503875968992248E-2</c:v>
                </c:pt>
                <c:pt idx="5">
                  <c:v>5.4263565891472867E-2</c:v>
                </c:pt>
                <c:pt idx="6">
                  <c:v>0.11627906976744186</c:v>
                </c:pt>
                <c:pt idx="7">
                  <c:v>0.13178294573643412</c:v>
                </c:pt>
                <c:pt idx="8">
                  <c:v>0.43410852713178294</c:v>
                </c:pt>
                <c:pt idx="9">
                  <c:v>0.17829457364341086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19-4FE4-AF48-1CE279E5A066}"/>
            </c:ext>
          </c:extLst>
        </c:ser>
        <c:ser>
          <c:idx val="2"/>
          <c:order val="2"/>
          <c:tx>
            <c:v>1000 °C (Seeds)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ratio'!$AP$77:$AP$86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ratio'!$AO$77:$AO$86</c:f>
              <c:numCache>
                <c:formatCode>General</c:formatCode>
                <c:ptCount val="10"/>
                <c:pt idx="0">
                  <c:v>0.02</c:v>
                </c:pt>
                <c:pt idx="1">
                  <c:v>0.08</c:v>
                </c:pt>
                <c:pt idx="2">
                  <c:v>0.1</c:v>
                </c:pt>
                <c:pt idx="3">
                  <c:v>0.13</c:v>
                </c:pt>
                <c:pt idx="4">
                  <c:v>0.12</c:v>
                </c:pt>
                <c:pt idx="5">
                  <c:v>0.12</c:v>
                </c:pt>
                <c:pt idx="6">
                  <c:v>0.17</c:v>
                </c:pt>
                <c:pt idx="7">
                  <c:v>0.13</c:v>
                </c:pt>
                <c:pt idx="8">
                  <c:v>0.13</c:v>
                </c:pt>
                <c:pt idx="9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19-4FE4-AF48-1CE279E5A066}"/>
            </c:ext>
          </c:extLst>
        </c:ser>
        <c:ser>
          <c:idx val="3"/>
          <c:order val="3"/>
          <c:tx>
            <c:v>1000 °C (No seed)</c:v>
          </c:tx>
          <c:spPr>
            <a:ln w="158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ratio'!$AP$77:$AP$86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ratio'!$AC$94:$AC$103</c:f>
              <c:numCache>
                <c:formatCode>0.00</c:formatCode>
                <c:ptCount val="10"/>
                <c:pt idx="0">
                  <c:v>9.3023255813953487E-3</c:v>
                </c:pt>
                <c:pt idx="1">
                  <c:v>4.6511627906976744E-3</c:v>
                </c:pt>
                <c:pt idx="2">
                  <c:v>9.3023255813953487E-3</c:v>
                </c:pt>
                <c:pt idx="3">
                  <c:v>9.3023255813953487E-3</c:v>
                </c:pt>
                <c:pt idx="4">
                  <c:v>3.7209302325581395E-2</c:v>
                </c:pt>
                <c:pt idx="5">
                  <c:v>4.1860465116279069E-2</c:v>
                </c:pt>
                <c:pt idx="6">
                  <c:v>0.13023255813953488</c:v>
                </c:pt>
                <c:pt idx="7">
                  <c:v>0.21860465116279071</c:v>
                </c:pt>
                <c:pt idx="8">
                  <c:v>0.44186046511627908</c:v>
                </c:pt>
                <c:pt idx="9">
                  <c:v>9.7674418604651161E-2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19-4FE4-AF48-1CE279E5A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</c:lineChart>
      <c:catAx>
        <c:axId val="364189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100" b="1"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100" b="1"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100" b="1" baseline="0"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100" b="1"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27033213852058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  <c:majorUnit val="0.1"/>
        <c:min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8684927350372801"/>
          <c:y val="0.13914543770264012"/>
          <c:w val="0.35263198850809074"/>
          <c:h val="0.285112155098259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 °C/h, 1165 °C (seeds)</a:t>
            </a:r>
          </a:p>
        </c:rich>
      </c:tx>
      <c:layout>
        <c:manualLayout>
          <c:xMode val="edge"/>
          <c:yMode val="edge"/>
          <c:x val="0.17242422648171205"/>
          <c:y val="0.110453648915187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6401568957555138"/>
          <c:y val="9.4315488670425079E-2"/>
          <c:w val="0.7903620176653865"/>
          <c:h val="0.62903166689962575"/>
        </c:manualLayout>
      </c:layout>
      <c:lineChart>
        <c:grouping val="standard"/>
        <c:varyColors val="0"/>
        <c:ser>
          <c:idx val="0"/>
          <c:order val="0"/>
          <c:tx>
            <c:v>0h</c:v>
          </c:tx>
          <c:spPr>
            <a:ln w="158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ratio'!$AD$167:$AD$176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ratio'!$D$167:$D$176</c:f>
              <c:numCache>
                <c:formatCode>General</c:formatCode>
                <c:ptCount val="10"/>
                <c:pt idx="0">
                  <c:v>0.06</c:v>
                </c:pt>
                <c:pt idx="1">
                  <c:v>0.15</c:v>
                </c:pt>
                <c:pt idx="2">
                  <c:v>0.19</c:v>
                </c:pt>
                <c:pt idx="3">
                  <c:v>0.16</c:v>
                </c:pt>
                <c:pt idx="4">
                  <c:v>0.14000000000000001</c:v>
                </c:pt>
                <c:pt idx="5">
                  <c:v>0.11</c:v>
                </c:pt>
                <c:pt idx="6">
                  <c:v>7.0000000000000007E-2</c:v>
                </c:pt>
                <c:pt idx="7">
                  <c:v>0.06</c:v>
                </c:pt>
                <c:pt idx="8">
                  <c:v>0.06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DC-4593-9FE1-6493A38E09BB}"/>
            </c:ext>
          </c:extLst>
        </c:ser>
        <c:ser>
          <c:idx val="1"/>
          <c:order val="1"/>
          <c:tx>
            <c:v>2h</c:v>
          </c:tx>
          <c:spPr>
            <a:ln w="158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ratio'!$AD$167:$AD$176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ratio'!$I$167:$I$176</c:f>
              <c:numCache>
                <c:formatCode>General</c:formatCode>
                <c:ptCount val="10"/>
                <c:pt idx="0">
                  <c:v>0.05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0.16</c:v>
                </c:pt>
                <c:pt idx="4">
                  <c:v>0.15</c:v>
                </c:pt>
                <c:pt idx="5">
                  <c:v>0.12</c:v>
                </c:pt>
                <c:pt idx="6">
                  <c:v>0.09</c:v>
                </c:pt>
                <c:pt idx="7">
                  <c:v>0.08</c:v>
                </c:pt>
                <c:pt idx="8">
                  <c:v>0.1</c:v>
                </c:pt>
                <c:pt idx="9">
                  <c:v>0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01DC-4593-9FE1-6493A38E09BB}"/>
            </c:ext>
          </c:extLst>
        </c:ser>
        <c:ser>
          <c:idx val="4"/>
          <c:order val="4"/>
          <c:tx>
            <c:v>10h</c:v>
          </c:tx>
          <c:spPr>
            <a:ln w="158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ratio'!$AD$167:$AD$176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ratio'!$X$167:$X$176</c:f>
              <c:numCache>
                <c:formatCode>General</c:formatCode>
                <c:ptCount val="10"/>
                <c:pt idx="0">
                  <c:v>0.03</c:v>
                </c:pt>
                <c:pt idx="1">
                  <c:v>0.1</c:v>
                </c:pt>
                <c:pt idx="2">
                  <c:v>0.09</c:v>
                </c:pt>
                <c:pt idx="3">
                  <c:v>0.21</c:v>
                </c:pt>
                <c:pt idx="4">
                  <c:v>0.16</c:v>
                </c:pt>
                <c:pt idx="5">
                  <c:v>0.12</c:v>
                </c:pt>
                <c:pt idx="6">
                  <c:v>0.09</c:v>
                </c:pt>
                <c:pt idx="7">
                  <c:v>0.13</c:v>
                </c:pt>
                <c:pt idx="8">
                  <c:v>7.0000000000000007E-2</c:v>
                </c:pt>
                <c:pt idx="9">
                  <c:v>0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01DC-4593-9FE1-6493A38E09BB}"/>
            </c:ext>
          </c:extLst>
        </c:ser>
        <c:ser>
          <c:idx val="5"/>
          <c:order val="5"/>
          <c:tx>
            <c:v>24h</c:v>
          </c:tx>
          <c:spPr>
            <a:ln w="158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ratio'!$AD$167:$AD$176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ratio'!$AC$167:$AC$176</c:f>
              <c:numCache>
                <c:formatCode>General</c:formatCode>
                <c:ptCount val="10"/>
                <c:pt idx="0">
                  <c:v>0.06</c:v>
                </c:pt>
                <c:pt idx="1">
                  <c:v>0.15</c:v>
                </c:pt>
                <c:pt idx="2">
                  <c:v>0.09</c:v>
                </c:pt>
                <c:pt idx="3">
                  <c:v>0.19</c:v>
                </c:pt>
                <c:pt idx="4">
                  <c:v>0.13</c:v>
                </c:pt>
                <c:pt idx="5">
                  <c:v>0.13</c:v>
                </c:pt>
                <c:pt idx="6">
                  <c:v>0.1</c:v>
                </c:pt>
                <c:pt idx="7">
                  <c:v>0.09</c:v>
                </c:pt>
                <c:pt idx="8">
                  <c:v>0.05</c:v>
                </c:pt>
                <c:pt idx="9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1DC-4593-9FE1-6493A38E0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v>5h Sample 1</c:v>
                </c:tx>
                <c:spPr>
                  <a:ln w="158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'2D aspect ratio'!$AD$167:$AD$176</c15:sqref>
                        </c15:formulaRef>
                      </c:ext>
                    </c:extLst>
                    <c:strCache>
                      <c:ptCount val="10"/>
                      <c:pt idx="0">
                        <c:v>0.9-1</c:v>
                      </c:pt>
                      <c:pt idx="1">
                        <c:v>0.8-0.9</c:v>
                      </c:pt>
                      <c:pt idx="2">
                        <c:v>0.7-0.8</c:v>
                      </c:pt>
                      <c:pt idx="3">
                        <c:v>0.6-0.7</c:v>
                      </c:pt>
                      <c:pt idx="4">
                        <c:v>0.5-0.6</c:v>
                      </c:pt>
                      <c:pt idx="5">
                        <c:v>0.4-0.5</c:v>
                      </c:pt>
                      <c:pt idx="6">
                        <c:v>0.3-0.4</c:v>
                      </c:pt>
                      <c:pt idx="7">
                        <c:v>0.2-0.3</c:v>
                      </c:pt>
                      <c:pt idx="8">
                        <c:v>0.1-0.2</c:v>
                      </c:pt>
                      <c:pt idx="9">
                        <c:v>0-0.1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'2D aspect ratio'!$N$167:$N$176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0.04</c:v>
                      </c:pt>
                      <c:pt idx="1">
                        <c:v>0.08</c:v>
                      </c:pt>
                      <c:pt idx="2">
                        <c:v>0.17</c:v>
                      </c:pt>
                      <c:pt idx="3">
                        <c:v>0.14000000000000001</c:v>
                      </c:pt>
                      <c:pt idx="4">
                        <c:v>0.16</c:v>
                      </c:pt>
                      <c:pt idx="5">
                        <c:v>0.12</c:v>
                      </c:pt>
                      <c:pt idx="6">
                        <c:v>0.11</c:v>
                      </c:pt>
                      <c:pt idx="7">
                        <c:v>0.12</c:v>
                      </c:pt>
                      <c:pt idx="8">
                        <c:v>0.04</c:v>
                      </c:pt>
                      <c:pt idx="9">
                        <c:v>0.01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01DC-4593-9FE1-6493A38E09BB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5h Sample 2</c:v>
                </c:tx>
                <c:spPr>
                  <a:ln w="15875" cap="rnd">
                    <a:solidFill>
                      <a:schemeClr val="accent6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'2D aspect ratio'!$AD$167:$AD$176</c15:sqref>
                        </c15:formulaRef>
                      </c:ext>
                    </c:extLst>
                    <c:strCache>
                      <c:ptCount val="10"/>
                      <c:pt idx="0">
                        <c:v>0.9-1</c:v>
                      </c:pt>
                      <c:pt idx="1">
                        <c:v>0.8-0.9</c:v>
                      </c:pt>
                      <c:pt idx="2">
                        <c:v>0.7-0.8</c:v>
                      </c:pt>
                      <c:pt idx="3">
                        <c:v>0.6-0.7</c:v>
                      </c:pt>
                      <c:pt idx="4">
                        <c:v>0.5-0.6</c:v>
                      </c:pt>
                      <c:pt idx="5">
                        <c:v>0.4-0.5</c:v>
                      </c:pt>
                      <c:pt idx="6">
                        <c:v>0.3-0.4</c:v>
                      </c:pt>
                      <c:pt idx="7">
                        <c:v>0.2-0.3</c:v>
                      </c:pt>
                      <c:pt idx="8">
                        <c:v>0.1-0.2</c:v>
                      </c:pt>
                      <c:pt idx="9">
                        <c:v>0-0.1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'2D aspect ratio'!$S$167:$S$176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0.06</c:v>
                      </c:pt>
                      <c:pt idx="1">
                        <c:v>0.12</c:v>
                      </c:pt>
                      <c:pt idx="2">
                        <c:v>0.15</c:v>
                      </c:pt>
                      <c:pt idx="3">
                        <c:v>0.16</c:v>
                      </c:pt>
                      <c:pt idx="4">
                        <c:v>0.12</c:v>
                      </c:pt>
                      <c:pt idx="5">
                        <c:v>0.15</c:v>
                      </c:pt>
                      <c:pt idx="6">
                        <c:v>0.1</c:v>
                      </c:pt>
                      <c:pt idx="7">
                        <c:v>0.08</c:v>
                      </c:pt>
                      <c:pt idx="8">
                        <c:v>0.04</c:v>
                      </c:pt>
                      <c:pt idx="9">
                        <c:v>0.02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01DC-4593-9FE1-6493A38E09BB}"/>
                  </c:ext>
                </c:extLst>
              </c15:ser>
            </c15:filteredLineSeries>
          </c:ext>
        </c:extLst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49419181223036773"/>
              <c:y val="0.8793104412244329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  <c:max val="0.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200" b="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1.3888898631546335E-2"/>
              <c:y val="0.29409433288294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5833295336969289"/>
          <c:y val="0.17221165108113379"/>
          <c:w val="0.27335566350420004"/>
          <c:h val="0.185747876190032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 °C/h, 1120 °C (seeds)</a:t>
            </a:r>
          </a:p>
        </c:rich>
      </c:tx>
      <c:layout>
        <c:manualLayout>
          <c:xMode val="edge"/>
          <c:yMode val="edge"/>
          <c:x val="0.17786890651655884"/>
          <c:y val="0.114737883283877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5790393771197414"/>
          <c:y val="9.0195253783188087E-2"/>
          <c:w val="0.79547266412629081"/>
          <c:h val="0.63315217645272082"/>
        </c:manualLayout>
      </c:layout>
      <c:lineChart>
        <c:grouping val="standard"/>
        <c:varyColors val="0"/>
        <c:ser>
          <c:idx val="0"/>
          <c:order val="0"/>
          <c:tx>
            <c:v>0h</c:v>
          </c:tx>
          <c:spPr>
            <a:ln w="158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ratio'!$AD$167:$AD$176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ratio'!$D$181:$D$190</c:f>
              <c:numCache>
                <c:formatCode>General</c:formatCode>
                <c:ptCount val="10"/>
                <c:pt idx="0">
                  <c:v>0.03</c:v>
                </c:pt>
                <c:pt idx="1">
                  <c:v>0.11</c:v>
                </c:pt>
                <c:pt idx="2">
                  <c:v>0.12</c:v>
                </c:pt>
                <c:pt idx="3">
                  <c:v>0.15</c:v>
                </c:pt>
                <c:pt idx="4">
                  <c:v>0.13</c:v>
                </c:pt>
                <c:pt idx="5">
                  <c:v>0.14000000000000001</c:v>
                </c:pt>
                <c:pt idx="6">
                  <c:v>0.11</c:v>
                </c:pt>
                <c:pt idx="7">
                  <c:v>0.1</c:v>
                </c:pt>
                <c:pt idx="8">
                  <c:v>0.09</c:v>
                </c:pt>
                <c:pt idx="9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E8-4588-A9AD-C0C21CB6BFA0}"/>
            </c:ext>
          </c:extLst>
        </c:ser>
        <c:ser>
          <c:idx val="1"/>
          <c:order val="1"/>
          <c:tx>
            <c:v>2h</c:v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ratio'!$AD$167:$AD$176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ratio'!$I$181:$I$190</c:f>
              <c:numCache>
                <c:formatCode>0.00</c:formatCode>
                <c:ptCount val="10"/>
                <c:pt idx="0">
                  <c:v>1.680672268907563E-2</c:v>
                </c:pt>
                <c:pt idx="1">
                  <c:v>6.7226890756302518E-2</c:v>
                </c:pt>
                <c:pt idx="2">
                  <c:v>0.11764705882352941</c:v>
                </c:pt>
                <c:pt idx="3">
                  <c:v>0.17927170868347339</c:v>
                </c:pt>
                <c:pt idx="4">
                  <c:v>0.13165266106442577</c:v>
                </c:pt>
                <c:pt idx="5">
                  <c:v>0.14565826330532214</c:v>
                </c:pt>
                <c:pt idx="6">
                  <c:v>0.12324929971988796</c:v>
                </c:pt>
                <c:pt idx="7">
                  <c:v>9.5238095238095233E-2</c:v>
                </c:pt>
                <c:pt idx="8">
                  <c:v>8.9635854341736695E-2</c:v>
                </c:pt>
                <c:pt idx="9">
                  <c:v>3.3613445378151259E-2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3E8-4588-A9AD-C0C21CB6BFA0}"/>
            </c:ext>
          </c:extLst>
        </c:ser>
        <c:ser>
          <c:idx val="5"/>
          <c:order val="4"/>
          <c:tx>
            <c:v>24h</c:v>
          </c:tx>
          <c:spPr>
            <a:ln w="158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ratio'!$AD$167:$AD$176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ratio'!$X$181:$X$190</c:f>
              <c:numCache>
                <c:formatCode>0.00</c:formatCode>
                <c:ptCount val="10"/>
                <c:pt idx="0">
                  <c:v>3.3232628398791542E-2</c:v>
                </c:pt>
                <c:pt idx="1">
                  <c:v>5.7401812688821753E-2</c:v>
                </c:pt>
                <c:pt idx="2">
                  <c:v>9.0634441087613288E-2</c:v>
                </c:pt>
                <c:pt idx="3">
                  <c:v>0.12386706948640483</c:v>
                </c:pt>
                <c:pt idx="4">
                  <c:v>0.12990936555891239</c:v>
                </c:pt>
                <c:pt idx="5">
                  <c:v>0.1419939577039275</c:v>
                </c:pt>
                <c:pt idx="6">
                  <c:v>0.13595166163141995</c:v>
                </c:pt>
                <c:pt idx="7">
                  <c:v>0.10574018126888217</c:v>
                </c:pt>
                <c:pt idx="8">
                  <c:v>0.12990936555891239</c:v>
                </c:pt>
                <c:pt idx="9">
                  <c:v>5.1359516616314202E-2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3E8-4588-A9AD-C0C21CB6BFA0}"/>
            </c:ext>
          </c:extLst>
        </c:ser>
        <c:ser>
          <c:idx val="3"/>
          <c:order val="5"/>
          <c:tx>
            <c:v>240h</c:v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ratio'!$AD$167:$AD$176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ratio'!$AC$181:$AC$190</c:f>
              <c:numCache>
                <c:formatCode>General</c:formatCode>
                <c:ptCount val="10"/>
                <c:pt idx="0">
                  <c:v>0.03</c:v>
                </c:pt>
                <c:pt idx="1">
                  <c:v>0.09</c:v>
                </c:pt>
                <c:pt idx="2">
                  <c:v>0.1</c:v>
                </c:pt>
                <c:pt idx="3">
                  <c:v>0.13</c:v>
                </c:pt>
                <c:pt idx="4">
                  <c:v>0.17</c:v>
                </c:pt>
                <c:pt idx="5">
                  <c:v>0.12</c:v>
                </c:pt>
                <c:pt idx="6">
                  <c:v>0.08</c:v>
                </c:pt>
                <c:pt idx="7">
                  <c:v>0.09</c:v>
                </c:pt>
                <c:pt idx="8">
                  <c:v>0.13</c:v>
                </c:pt>
                <c:pt idx="9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E9-49E5-9F5B-3255CD4D8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v>5h</c:v>
                </c:tx>
                <c:spPr>
                  <a:ln w="158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'2D aspect ratio'!$AD$167:$AD$176</c15:sqref>
                        </c15:formulaRef>
                      </c:ext>
                    </c:extLst>
                    <c:strCache>
                      <c:ptCount val="10"/>
                      <c:pt idx="0">
                        <c:v>0.9-1</c:v>
                      </c:pt>
                      <c:pt idx="1">
                        <c:v>0.8-0.9</c:v>
                      </c:pt>
                      <c:pt idx="2">
                        <c:v>0.7-0.8</c:v>
                      </c:pt>
                      <c:pt idx="3">
                        <c:v>0.6-0.7</c:v>
                      </c:pt>
                      <c:pt idx="4">
                        <c:v>0.5-0.6</c:v>
                      </c:pt>
                      <c:pt idx="5">
                        <c:v>0.4-0.5</c:v>
                      </c:pt>
                      <c:pt idx="6">
                        <c:v>0.3-0.4</c:v>
                      </c:pt>
                      <c:pt idx="7">
                        <c:v>0.2-0.3</c:v>
                      </c:pt>
                      <c:pt idx="8">
                        <c:v>0.1-0.2</c:v>
                      </c:pt>
                      <c:pt idx="9">
                        <c:v>0-0.1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'2D aspect ratio'!$N$181:$N$190</c15:sqref>
                        </c15:formulaRef>
                      </c:ext>
                    </c:extLst>
                    <c:numCache>
                      <c:formatCode>0.00</c:formatCode>
                      <c:ptCount val="10"/>
                      <c:pt idx="0">
                        <c:v>2.7863777089783281E-2</c:v>
                      </c:pt>
                      <c:pt idx="1">
                        <c:v>5.8823529411764705E-2</c:v>
                      </c:pt>
                      <c:pt idx="2">
                        <c:v>0.13003095975232198</c:v>
                      </c:pt>
                      <c:pt idx="3">
                        <c:v>0.1826625386996904</c:v>
                      </c:pt>
                      <c:pt idx="4">
                        <c:v>0.14860681114551083</c:v>
                      </c:pt>
                      <c:pt idx="5">
                        <c:v>0.12693498452012383</c:v>
                      </c:pt>
                      <c:pt idx="6">
                        <c:v>9.2879256965944276E-2</c:v>
                      </c:pt>
                      <c:pt idx="7">
                        <c:v>0.12074303405572756</c:v>
                      </c:pt>
                      <c:pt idx="8">
                        <c:v>8.3591331269349839E-2</c:v>
                      </c:pt>
                      <c:pt idx="9">
                        <c:v>2.7863777089783281E-2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93E8-4588-A9AD-C0C21CB6BFA0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10h</c:v>
                </c:tx>
                <c:spPr>
                  <a:ln w="15875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'2D aspect ratio'!$AD$167:$AD$176</c15:sqref>
                        </c15:formulaRef>
                      </c:ext>
                    </c:extLst>
                    <c:strCache>
                      <c:ptCount val="10"/>
                      <c:pt idx="0">
                        <c:v>0.9-1</c:v>
                      </c:pt>
                      <c:pt idx="1">
                        <c:v>0.8-0.9</c:v>
                      </c:pt>
                      <c:pt idx="2">
                        <c:v>0.7-0.8</c:v>
                      </c:pt>
                      <c:pt idx="3">
                        <c:v>0.6-0.7</c:v>
                      </c:pt>
                      <c:pt idx="4">
                        <c:v>0.5-0.6</c:v>
                      </c:pt>
                      <c:pt idx="5">
                        <c:v>0.4-0.5</c:v>
                      </c:pt>
                      <c:pt idx="6">
                        <c:v>0.3-0.4</c:v>
                      </c:pt>
                      <c:pt idx="7">
                        <c:v>0.2-0.3</c:v>
                      </c:pt>
                      <c:pt idx="8">
                        <c:v>0.1-0.2</c:v>
                      </c:pt>
                      <c:pt idx="9">
                        <c:v>0-0.1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'2D aspect ratio'!$S$181:$S$190</c15:sqref>
                        </c15:formulaRef>
                      </c:ext>
                    </c:extLst>
                    <c:numCache>
                      <c:formatCode>0.00</c:formatCode>
                      <c:ptCount val="10"/>
                      <c:pt idx="0">
                        <c:v>2.1276595744680851E-2</c:v>
                      </c:pt>
                      <c:pt idx="1">
                        <c:v>5.6737588652482268E-2</c:v>
                      </c:pt>
                      <c:pt idx="2">
                        <c:v>9.9290780141843976E-2</c:v>
                      </c:pt>
                      <c:pt idx="3">
                        <c:v>0.19858156028368795</c:v>
                      </c:pt>
                      <c:pt idx="4">
                        <c:v>0.11347517730496454</c:v>
                      </c:pt>
                      <c:pt idx="5">
                        <c:v>0.15602836879432624</c:v>
                      </c:pt>
                      <c:pt idx="6">
                        <c:v>8.5106382978723402E-2</c:v>
                      </c:pt>
                      <c:pt idx="7">
                        <c:v>9.9290780141843976E-2</c:v>
                      </c:pt>
                      <c:pt idx="8">
                        <c:v>0.10638297872340426</c:v>
                      </c:pt>
                      <c:pt idx="9">
                        <c:v>6.3829787234042548E-2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3E8-4588-A9AD-C0C21CB6BFA0}"/>
                  </c:ext>
                </c:extLst>
              </c15:ser>
            </c15:filteredLineSeries>
          </c:ext>
        </c:extLst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5068874317342672"/>
              <c:y val="0.903512387361075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  <c:max val="0.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200" b="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1.3888920819204169E-2"/>
              <c:y val="0.234946299368365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3262551632703943"/>
          <c:y val="0.10891189046473049"/>
          <c:w val="0.2063746958637469"/>
          <c:h val="0.25632063054432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4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 °C/h, 1120 °C (seeds)</a:t>
            </a:r>
          </a:p>
        </c:rich>
      </c:tx>
      <c:layout>
        <c:manualLayout>
          <c:xMode val="edge"/>
          <c:yMode val="edge"/>
          <c:x val="0.15003392362515949"/>
          <c:y val="0.178041543026706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250755755024719"/>
          <c:y val="0.14954245997989574"/>
          <c:w val="0.71111232446309169"/>
          <c:h val="0.57380497083487203"/>
        </c:manualLayout>
      </c:layout>
      <c:lineChart>
        <c:grouping val="standard"/>
        <c:varyColors val="0"/>
        <c:ser>
          <c:idx val="0"/>
          <c:order val="0"/>
          <c:tx>
            <c:v>0h</c:v>
          </c:tx>
          <c:spPr>
            <a:ln w="158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ratio'!$O$196:$O$205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ratio'!$D$196:$D$205</c:f>
              <c:numCache>
                <c:formatCode>0.00</c:formatCode>
                <c:ptCount val="10"/>
                <c:pt idx="0">
                  <c:v>2.7507163323782235E-2</c:v>
                </c:pt>
                <c:pt idx="1">
                  <c:v>6.4183381088825209E-2</c:v>
                </c:pt>
                <c:pt idx="2">
                  <c:v>9.3982808022922637E-2</c:v>
                </c:pt>
                <c:pt idx="3">
                  <c:v>0.12320916905444126</c:v>
                </c:pt>
                <c:pt idx="4">
                  <c:v>0.12779369627507164</c:v>
                </c:pt>
                <c:pt idx="5">
                  <c:v>0.10601719197707736</c:v>
                </c:pt>
                <c:pt idx="6">
                  <c:v>0.1174785100286533</c:v>
                </c:pt>
                <c:pt idx="7">
                  <c:v>0.11117478510028653</c:v>
                </c:pt>
                <c:pt idx="8">
                  <c:v>0.1329512893982808</c:v>
                </c:pt>
                <c:pt idx="9">
                  <c:v>9.5702005730659026E-2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06-43BF-88F5-74D0832F92D5}"/>
            </c:ext>
          </c:extLst>
        </c:ser>
        <c:ser>
          <c:idx val="4"/>
          <c:order val="1"/>
          <c:tx>
            <c:v>10h</c:v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ratio'!$O$196:$O$205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ratio'!$I$196:$I$205</c:f>
              <c:numCache>
                <c:formatCode>General</c:formatCode>
                <c:ptCount val="10"/>
                <c:pt idx="0">
                  <c:v>0.02</c:v>
                </c:pt>
                <c:pt idx="1">
                  <c:v>7.0000000000000007E-2</c:v>
                </c:pt>
                <c:pt idx="2">
                  <c:v>0.1</c:v>
                </c:pt>
                <c:pt idx="3">
                  <c:v>0.1</c:v>
                </c:pt>
                <c:pt idx="4">
                  <c:v>0.12</c:v>
                </c:pt>
                <c:pt idx="5">
                  <c:v>0.1</c:v>
                </c:pt>
                <c:pt idx="6">
                  <c:v>0.11</c:v>
                </c:pt>
                <c:pt idx="7">
                  <c:v>0.12</c:v>
                </c:pt>
                <c:pt idx="8">
                  <c:v>0.18</c:v>
                </c:pt>
                <c:pt idx="9">
                  <c:v>0.08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4D06-43BF-88F5-74D0832F92D5}"/>
            </c:ext>
          </c:extLst>
        </c:ser>
        <c:ser>
          <c:idx val="3"/>
          <c:order val="5"/>
          <c:tx>
            <c:v>31 days (sample 1)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'2D aspect ratio'!$AC$196:$AC$205</c:f>
              <c:numCache>
                <c:formatCode>0.00</c:formatCode>
                <c:ptCount val="10"/>
                <c:pt idx="0">
                  <c:v>2.2595222724338282E-2</c:v>
                </c:pt>
                <c:pt idx="1">
                  <c:v>5.1646223369916075E-2</c:v>
                </c:pt>
                <c:pt idx="2">
                  <c:v>8.8444157520981281E-2</c:v>
                </c:pt>
                <c:pt idx="3">
                  <c:v>0.12072304712717882</c:v>
                </c:pt>
                <c:pt idx="4">
                  <c:v>0.12072304712717882</c:v>
                </c:pt>
                <c:pt idx="5">
                  <c:v>0.11426726920593931</c:v>
                </c:pt>
                <c:pt idx="6">
                  <c:v>0.13363460296965785</c:v>
                </c:pt>
                <c:pt idx="7">
                  <c:v>0.13750806972240154</c:v>
                </c:pt>
                <c:pt idx="8">
                  <c:v>0.15429309231762428</c:v>
                </c:pt>
                <c:pt idx="9">
                  <c:v>5.6165267914783733E-2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A2-4500-8AD3-AD173BF95BAF}"/>
            </c:ext>
          </c:extLst>
        </c:ser>
        <c:ser>
          <c:idx val="6"/>
          <c:order val="6"/>
          <c:tx>
            <c:v>31 days (sample 2)</c:v>
          </c:tx>
          <c:spPr>
            <a:ln w="158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'2D aspect ratio'!$AH$196:$AH$205</c:f>
              <c:numCache>
                <c:formatCode>0.00</c:formatCode>
                <c:ptCount val="10"/>
                <c:pt idx="0">
                  <c:v>2.1937842778793418E-2</c:v>
                </c:pt>
                <c:pt idx="1">
                  <c:v>6.7641681901279713E-2</c:v>
                </c:pt>
                <c:pt idx="2">
                  <c:v>0.10329067641681901</c:v>
                </c:pt>
                <c:pt idx="3">
                  <c:v>0.10694698354661791</c:v>
                </c:pt>
                <c:pt idx="4">
                  <c:v>0.13162705667276051</c:v>
                </c:pt>
                <c:pt idx="5">
                  <c:v>0.12705667276051189</c:v>
                </c:pt>
                <c:pt idx="6">
                  <c:v>0.11425959780621572</c:v>
                </c:pt>
                <c:pt idx="7">
                  <c:v>0.12157221206581353</c:v>
                </c:pt>
                <c:pt idx="8">
                  <c:v>0.16270566727605118</c:v>
                </c:pt>
                <c:pt idx="9">
                  <c:v>4.2961608775137113E-2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19-4588-A268-790E8830F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  <c:extLst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v>24h</c:v>
                </c:tx>
                <c:spPr>
                  <a:ln w="158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'2D aspect ratio'!$O$196:$O$205</c15:sqref>
                        </c15:formulaRef>
                      </c:ext>
                    </c:extLst>
                    <c:strCache>
                      <c:ptCount val="10"/>
                      <c:pt idx="0">
                        <c:v>0.9-1</c:v>
                      </c:pt>
                      <c:pt idx="1">
                        <c:v>0.8-0.9</c:v>
                      </c:pt>
                      <c:pt idx="2">
                        <c:v>0.7-0.8</c:v>
                      </c:pt>
                      <c:pt idx="3">
                        <c:v>0.6-0.7</c:v>
                      </c:pt>
                      <c:pt idx="4">
                        <c:v>0.5-0.6</c:v>
                      </c:pt>
                      <c:pt idx="5">
                        <c:v>0.4-0.5</c:v>
                      </c:pt>
                      <c:pt idx="6">
                        <c:v>0.3-0.4</c:v>
                      </c:pt>
                      <c:pt idx="7">
                        <c:v>0.2-0.3</c:v>
                      </c:pt>
                      <c:pt idx="8">
                        <c:v>0.1-0.2</c:v>
                      </c:pt>
                      <c:pt idx="9">
                        <c:v>0-0.1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'2D aspect ratio'!$N$196:$N$205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0.02</c:v>
                      </c:pt>
                      <c:pt idx="1">
                        <c:v>0.05</c:v>
                      </c:pt>
                      <c:pt idx="2">
                        <c:v>0.09</c:v>
                      </c:pt>
                      <c:pt idx="3">
                        <c:v>0.1</c:v>
                      </c:pt>
                      <c:pt idx="4">
                        <c:v>0.11</c:v>
                      </c:pt>
                      <c:pt idx="5">
                        <c:v>0.12</c:v>
                      </c:pt>
                      <c:pt idx="6">
                        <c:v>0.13</c:v>
                      </c:pt>
                      <c:pt idx="7">
                        <c:v>0.14000000000000001</c:v>
                      </c:pt>
                      <c:pt idx="8">
                        <c:v>0.16</c:v>
                      </c:pt>
                      <c:pt idx="9">
                        <c:v>0.08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4-4D06-43BF-88F5-74D0832F92D5}"/>
                  </c:ext>
                </c:extLst>
              </c15:ser>
            </c15:filteredLineSeries>
            <c15:filteredLineSeries>
              <c15:ser>
                <c:idx val="1"/>
                <c:order val="3"/>
                <c:tx>
                  <c:v>11 days</c:v>
                </c:tx>
                <c:spPr>
                  <a:ln w="19050" cap="rnd">
                    <a:solidFill>
                      <a:srgbClr val="FF0000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'2D aspect ratio'!$S$196:$S$205</c15:sqref>
                        </c15:formulaRef>
                      </c:ext>
                    </c:extLst>
                    <c:numCache>
                      <c:formatCode>0.00</c:formatCode>
                      <c:ptCount val="10"/>
                      <c:pt idx="0">
                        <c:v>2.1003500583430573E-2</c:v>
                      </c:pt>
                      <c:pt idx="1">
                        <c:v>5.7176196032672114E-2</c:v>
                      </c:pt>
                      <c:pt idx="2">
                        <c:v>8.284714119019837E-2</c:v>
                      </c:pt>
                      <c:pt idx="3">
                        <c:v>0.10618436406067679</c:v>
                      </c:pt>
                      <c:pt idx="4">
                        <c:v>0.11435239206534423</c:v>
                      </c:pt>
                      <c:pt idx="5">
                        <c:v>0.12602100350058343</c:v>
                      </c:pt>
                      <c:pt idx="6">
                        <c:v>0.12602100350058343</c:v>
                      </c:pt>
                      <c:pt idx="7">
                        <c:v>0.1516919486581097</c:v>
                      </c:pt>
                      <c:pt idx="8">
                        <c:v>0.15052508751458576</c:v>
                      </c:pt>
                      <c:pt idx="9">
                        <c:v>6.4177362893815634E-2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E3A2-4500-8AD3-AD173BF95BAF}"/>
                  </c:ext>
                </c:extLst>
              </c15:ser>
            </c15:filteredLineSeries>
            <c15:filteredLineSeries>
              <c15:ser>
                <c:idx val="2"/>
                <c:order val="4"/>
                <c:tx>
                  <c:v>16 days</c:v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'2D aspect ratio'!$X$196:$X$205</c15:sqref>
                        </c15:formulaRef>
                      </c:ext>
                    </c:extLst>
                    <c:numCache>
                      <c:formatCode>0.00</c:formatCode>
                      <c:ptCount val="10"/>
                      <c:pt idx="0">
                        <c:v>2.7265437048917401E-2</c:v>
                      </c:pt>
                      <c:pt idx="1">
                        <c:v>6.6559743384121892E-2</c:v>
                      </c:pt>
                      <c:pt idx="2">
                        <c:v>9.9438652766639934E-2</c:v>
                      </c:pt>
                      <c:pt idx="3">
                        <c:v>0.11708099438652766</c:v>
                      </c:pt>
                      <c:pt idx="4">
                        <c:v>0.11307137129109864</c:v>
                      </c:pt>
                      <c:pt idx="5">
                        <c:v>0.11948676824378508</c:v>
                      </c:pt>
                      <c:pt idx="6">
                        <c:v>0.12349639133921411</c:v>
                      </c:pt>
                      <c:pt idx="7">
                        <c:v>0.13231756214915799</c:v>
                      </c:pt>
                      <c:pt idx="8">
                        <c:v>0.14514835605453089</c:v>
                      </c:pt>
                      <c:pt idx="9">
                        <c:v>5.6134723336006415E-2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3A2-4500-8AD3-AD173BF95BAF}"/>
                  </c:ext>
                </c:extLst>
              </c15:ser>
            </c15:filteredLineSeries>
          </c:ext>
        </c:extLst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  <c:max val="0.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200" b="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27033213852058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  <c:maj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31826481176019006"/>
          <c:y val="0.49374736169848199"/>
          <c:w val="0.44859128774911039"/>
          <c:h val="0.198815860183649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9 °C/h, 1165 °C (seeds)</a:t>
            </a:r>
          </a:p>
        </c:rich>
      </c:tx>
      <c:layout>
        <c:manualLayout>
          <c:xMode val="edge"/>
          <c:yMode val="edge"/>
          <c:x val="0.15125826139202481"/>
          <c:y val="0.169625246548323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025910336250128"/>
          <c:y val="0.14954245997989574"/>
          <c:w val="0.77814325485874136"/>
          <c:h val="0.57380497083487203"/>
        </c:manualLayout>
      </c:layout>
      <c:lineChart>
        <c:grouping val="standard"/>
        <c:varyColors val="0"/>
        <c:ser>
          <c:idx val="0"/>
          <c:order val="0"/>
          <c:tx>
            <c:v>0h</c:v>
          </c:tx>
          <c:spPr>
            <a:ln w="158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ratio'!$E$211:$E$220</c:f>
              <c:strCache>
                <c:ptCount val="10"/>
                <c:pt idx="0">
                  <c:v>0,9-1</c:v>
                </c:pt>
                <c:pt idx="1">
                  <c:v>0,8-0,9</c:v>
                </c:pt>
                <c:pt idx="2">
                  <c:v>0,7-0,8</c:v>
                </c:pt>
                <c:pt idx="3">
                  <c:v>0,6-0,7</c:v>
                </c:pt>
                <c:pt idx="4">
                  <c:v>0,5-0,6</c:v>
                </c:pt>
                <c:pt idx="5">
                  <c:v>0,4-0,5</c:v>
                </c:pt>
                <c:pt idx="6">
                  <c:v>0,3-0,4</c:v>
                </c:pt>
                <c:pt idx="7">
                  <c:v>0,2-0,3</c:v>
                </c:pt>
                <c:pt idx="8">
                  <c:v>0,1-0,2</c:v>
                </c:pt>
                <c:pt idx="9">
                  <c:v>0-0,1</c:v>
                </c:pt>
              </c:strCache>
            </c:strRef>
          </c:cat>
          <c:val>
            <c:numRef>
              <c:f>'2D aspect ratio'!$D$211:$D$220</c:f>
              <c:numCache>
                <c:formatCode>0.00</c:formatCode>
                <c:ptCount val="10"/>
                <c:pt idx="0">
                  <c:v>4.4444444444444446E-2</c:v>
                </c:pt>
                <c:pt idx="1">
                  <c:v>8.8888888888888892E-2</c:v>
                </c:pt>
                <c:pt idx="2">
                  <c:v>0.20444444444444446</c:v>
                </c:pt>
                <c:pt idx="3">
                  <c:v>0.12</c:v>
                </c:pt>
                <c:pt idx="4">
                  <c:v>0.15111111111111111</c:v>
                </c:pt>
                <c:pt idx="5">
                  <c:v>0.16444444444444445</c:v>
                </c:pt>
                <c:pt idx="6">
                  <c:v>0.14222222222222222</c:v>
                </c:pt>
                <c:pt idx="7">
                  <c:v>5.3333333333333337E-2</c:v>
                </c:pt>
                <c:pt idx="8">
                  <c:v>2.6666666666666668E-2</c:v>
                </c:pt>
                <c:pt idx="9">
                  <c:v>4.4444444444444444E-3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83-4A81-A141-4200E00DDF62}"/>
            </c:ext>
          </c:extLst>
        </c:ser>
        <c:ser>
          <c:idx val="3"/>
          <c:order val="1"/>
          <c:tx>
            <c:v>5h</c:v>
          </c:tx>
          <c:spPr>
            <a:ln w="158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ratio'!$E$211:$E$220</c:f>
              <c:strCache>
                <c:ptCount val="10"/>
                <c:pt idx="0">
                  <c:v>0,9-1</c:v>
                </c:pt>
                <c:pt idx="1">
                  <c:v>0,8-0,9</c:v>
                </c:pt>
                <c:pt idx="2">
                  <c:v>0,7-0,8</c:v>
                </c:pt>
                <c:pt idx="3">
                  <c:v>0,6-0,7</c:v>
                </c:pt>
                <c:pt idx="4">
                  <c:v>0,5-0,6</c:v>
                </c:pt>
                <c:pt idx="5">
                  <c:v>0,4-0,5</c:v>
                </c:pt>
                <c:pt idx="6">
                  <c:v>0,3-0,4</c:v>
                </c:pt>
                <c:pt idx="7">
                  <c:v>0,2-0,3</c:v>
                </c:pt>
                <c:pt idx="8">
                  <c:v>0,1-0,2</c:v>
                </c:pt>
                <c:pt idx="9">
                  <c:v>0-0,1</c:v>
                </c:pt>
              </c:strCache>
            </c:strRef>
          </c:cat>
          <c:val>
            <c:numRef>
              <c:f>'2D aspect ratio'!$I$211:$I$220</c:f>
              <c:numCache>
                <c:formatCode>General</c:formatCode>
                <c:ptCount val="10"/>
                <c:pt idx="0">
                  <c:v>0.04</c:v>
                </c:pt>
                <c:pt idx="1">
                  <c:v>0.06</c:v>
                </c:pt>
                <c:pt idx="2">
                  <c:v>0.11</c:v>
                </c:pt>
                <c:pt idx="3">
                  <c:v>0.15</c:v>
                </c:pt>
                <c:pt idx="4">
                  <c:v>0.13</c:v>
                </c:pt>
                <c:pt idx="5">
                  <c:v>0.13</c:v>
                </c:pt>
                <c:pt idx="6">
                  <c:v>0.12</c:v>
                </c:pt>
                <c:pt idx="7">
                  <c:v>0.11</c:v>
                </c:pt>
                <c:pt idx="8">
                  <c:v>0.1</c:v>
                </c:pt>
                <c:pt idx="9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83-4A81-A141-4200E00DDF62}"/>
            </c:ext>
          </c:extLst>
        </c:ser>
        <c:ser>
          <c:idx val="5"/>
          <c:order val="2"/>
          <c:tx>
            <c:v>24h</c:v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ratio'!$E$211:$E$220</c:f>
              <c:strCache>
                <c:ptCount val="10"/>
                <c:pt idx="0">
                  <c:v>0,9-1</c:v>
                </c:pt>
                <c:pt idx="1">
                  <c:v>0,8-0,9</c:v>
                </c:pt>
                <c:pt idx="2">
                  <c:v>0,7-0,8</c:v>
                </c:pt>
                <c:pt idx="3">
                  <c:v>0,6-0,7</c:v>
                </c:pt>
                <c:pt idx="4">
                  <c:v>0,5-0,6</c:v>
                </c:pt>
                <c:pt idx="5">
                  <c:v>0,4-0,5</c:v>
                </c:pt>
                <c:pt idx="6">
                  <c:v>0,3-0,4</c:v>
                </c:pt>
                <c:pt idx="7">
                  <c:v>0,2-0,3</c:v>
                </c:pt>
                <c:pt idx="8">
                  <c:v>0,1-0,2</c:v>
                </c:pt>
                <c:pt idx="9">
                  <c:v>0-0,1</c:v>
                </c:pt>
              </c:strCache>
            </c:strRef>
          </c:cat>
          <c:val>
            <c:numRef>
              <c:f>'2D aspect ratio'!$N$211:$N$220</c:f>
              <c:numCache>
                <c:formatCode>General</c:formatCode>
                <c:ptCount val="10"/>
                <c:pt idx="0">
                  <c:v>0.04</c:v>
                </c:pt>
                <c:pt idx="1">
                  <c:v>0.06</c:v>
                </c:pt>
                <c:pt idx="2">
                  <c:v>0.12</c:v>
                </c:pt>
                <c:pt idx="3">
                  <c:v>0.14000000000000001</c:v>
                </c:pt>
                <c:pt idx="4">
                  <c:v>0.12</c:v>
                </c:pt>
                <c:pt idx="5">
                  <c:v>0.11</c:v>
                </c:pt>
                <c:pt idx="6">
                  <c:v>0.15</c:v>
                </c:pt>
                <c:pt idx="7">
                  <c:v>0.13</c:v>
                </c:pt>
                <c:pt idx="8">
                  <c:v>0.09</c:v>
                </c:pt>
                <c:pt idx="9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683-4A81-A141-4200E00DD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  <c:extLst/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200" b="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227033213852058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6985843637015261"/>
          <c:y val="0.14854680147230118"/>
          <c:w val="0.1387631365356439"/>
          <c:h val="0.276477659227507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73919992284429"/>
          <c:y val="9.6562515317823325E-2"/>
          <c:w val="0.77190677936911434"/>
          <c:h val="0.62678499355651951"/>
        </c:manualLayout>
      </c:layout>
      <c:lineChart>
        <c:grouping val="standard"/>
        <c:varyColors val="0"/>
        <c:ser>
          <c:idx val="1"/>
          <c:order val="0"/>
          <c:tx>
            <c:v>1150 °C (No seed)</c:v>
          </c:tx>
          <c:spPr>
            <a:ln w="19050" cap="rnd">
              <a:solidFill>
                <a:schemeClr val="accent6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ratio'!$E$18:$E$27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ratio'!$N$18:$N$27</c:f>
              <c:numCache>
                <c:formatCode>0.00</c:formatCode>
                <c:ptCount val="10"/>
                <c:pt idx="0">
                  <c:v>1.4858841010401188E-3</c:v>
                </c:pt>
                <c:pt idx="1">
                  <c:v>1.6344725111441308E-2</c:v>
                </c:pt>
                <c:pt idx="2">
                  <c:v>3.5661218424962851E-2</c:v>
                </c:pt>
                <c:pt idx="3">
                  <c:v>4.3090638930163447E-2</c:v>
                </c:pt>
                <c:pt idx="4">
                  <c:v>9.5096582466567603E-2</c:v>
                </c:pt>
                <c:pt idx="5">
                  <c:v>0.13670133729569092</c:v>
                </c:pt>
                <c:pt idx="6">
                  <c:v>0.23774145616641901</c:v>
                </c:pt>
                <c:pt idx="7">
                  <c:v>0.2838038632986627</c:v>
                </c:pt>
                <c:pt idx="8">
                  <c:v>0.150074294205052</c:v>
                </c:pt>
                <c:pt idx="9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AB-4EA8-AE86-6BE5DBCF3805}"/>
            </c:ext>
          </c:extLst>
        </c:ser>
        <c:ser>
          <c:idx val="3"/>
          <c:order val="1"/>
          <c:tx>
            <c:v>1150 °C (seeds)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ratio'!$E$18:$E$27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ratio'!$AC$3:$AC$12</c:f>
              <c:numCache>
                <c:formatCode>0.00</c:formatCode>
                <c:ptCount val="10"/>
                <c:pt idx="0">
                  <c:v>6.6549912434325745E-2</c:v>
                </c:pt>
                <c:pt idx="1">
                  <c:v>0.15061295971978983</c:v>
                </c:pt>
                <c:pt idx="2">
                  <c:v>0.19964973730297722</c:v>
                </c:pt>
                <c:pt idx="3">
                  <c:v>0.19789842381786341</c:v>
                </c:pt>
                <c:pt idx="4">
                  <c:v>0.16987740805604204</c:v>
                </c:pt>
                <c:pt idx="5">
                  <c:v>0.13485113835376533</c:v>
                </c:pt>
                <c:pt idx="6">
                  <c:v>5.7793345008756568E-2</c:v>
                </c:pt>
                <c:pt idx="7">
                  <c:v>1.7513134851138354E-2</c:v>
                </c:pt>
                <c:pt idx="8">
                  <c:v>5.2539404553415062E-3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3B8-4C08-ABD1-416B82AD134D}"/>
            </c:ext>
          </c:extLst>
        </c:ser>
        <c:ser>
          <c:idx val="0"/>
          <c:order val="2"/>
          <c:tx>
            <c:v>1160 °C (No seed)</c:v>
          </c:tx>
          <c:spPr>
            <a:ln w="19050" cap="rnd">
              <a:solidFill>
                <a:srgbClr val="0070C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ratio'!$E$18:$E$27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ratio'!$I$18:$I$27</c:f>
              <c:numCache>
                <c:formatCode>General</c:formatCode>
                <c:ptCount val="10"/>
                <c:pt idx="0">
                  <c:v>0</c:v>
                </c:pt>
                <c:pt idx="1">
                  <c:v>0.01</c:v>
                </c:pt>
                <c:pt idx="2">
                  <c:v>0.03</c:v>
                </c:pt>
                <c:pt idx="3">
                  <c:v>0.06</c:v>
                </c:pt>
                <c:pt idx="4">
                  <c:v>7.0000000000000007E-2</c:v>
                </c:pt>
                <c:pt idx="5">
                  <c:v>0.16</c:v>
                </c:pt>
                <c:pt idx="6">
                  <c:v>0.23</c:v>
                </c:pt>
                <c:pt idx="7">
                  <c:v>0.31</c:v>
                </c:pt>
                <c:pt idx="8">
                  <c:v>0.12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E5-41C5-927C-F0AB1F192C67}"/>
            </c:ext>
          </c:extLst>
        </c:ser>
        <c:ser>
          <c:idx val="2"/>
          <c:order val="3"/>
          <c:tx>
            <c:v>1170 °C (No seed)</c:v>
          </c:tx>
          <c:spPr>
            <a:ln w="19050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ratio'!$E$18:$E$27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ratio'!$D$18:$D$27</c:f>
              <c:numCache>
                <c:formatCode>General</c:formatCode>
                <c:ptCount val="10"/>
                <c:pt idx="0">
                  <c:v>4.1551246537396124E-3</c:v>
                </c:pt>
                <c:pt idx="1">
                  <c:v>1.662049861495845E-2</c:v>
                </c:pt>
                <c:pt idx="2">
                  <c:v>4.0166204986149583E-2</c:v>
                </c:pt>
                <c:pt idx="3">
                  <c:v>3.8781163434903045E-2</c:v>
                </c:pt>
                <c:pt idx="4">
                  <c:v>6.9252077562326875E-2</c:v>
                </c:pt>
                <c:pt idx="5">
                  <c:v>0.17036011080332411</c:v>
                </c:pt>
                <c:pt idx="6">
                  <c:v>0.28254847645429365</c:v>
                </c:pt>
                <c:pt idx="7">
                  <c:v>0.26731301939058172</c:v>
                </c:pt>
                <c:pt idx="8">
                  <c:v>0.11080332409972299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E5-41C5-927C-F0AB1F192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  <c:extLst/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5133857062808167"/>
              <c:y val="0.884519310086239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  <c:max val="0.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05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2.2258213801370226E-2"/>
              <c:y val="0.227033370828646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9094171023169174"/>
          <c:y val="0.10464476381611171"/>
          <c:w val="0.45540891779550285"/>
          <c:h val="0.273052260872454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73919992284429"/>
          <c:y val="9.30819803876307E-2"/>
          <c:w val="0.74731659567144271"/>
          <c:h val="0.63026528850017538"/>
        </c:manualLayout>
      </c:layout>
      <c:lineChart>
        <c:grouping val="standard"/>
        <c:varyColors val="0"/>
        <c:ser>
          <c:idx val="4"/>
          <c:order val="0"/>
          <c:tx>
            <c:v>ISO 1190 °C</c:v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'2D aspect ratio'!$D$3:$D$12</c:f>
              <c:numCache>
                <c:formatCode>General</c:formatCode>
                <c:ptCount val="10"/>
                <c:pt idx="0">
                  <c:v>7.5471698113207544E-2</c:v>
                </c:pt>
                <c:pt idx="1">
                  <c:v>0.11320754716981132</c:v>
                </c:pt>
                <c:pt idx="2">
                  <c:v>0.19811320754716982</c:v>
                </c:pt>
                <c:pt idx="3">
                  <c:v>0.22641509433962265</c:v>
                </c:pt>
                <c:pt idx="4">
                  <c:v>0.17924528301886791</c:v>
                </c:pt>
                <c:pt idx="5">
                  <c:v>0.16037735849056603</c:v>
                </c:pt>
                <c:pt idx="6">
                  <c:v>3.7735849056603772E-2</c:v>
                </c:pt>
                <c:pt idx="7">
                  <c:v>0</c:v>
                </c:pt>
                <c:pt idx="8">
                  <c:v>9.433962264150943E-3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AF-4642-8B2E-76AC410955AB}"/>
            </c:ext>
          </c:extLst>
        </c:ser>
        <c:ser>
          <c:idx val="2"/>
          <c:order val="1"/>
          <c:tx>
            <c:v>ISO 1160 °C</c:v>
          </c:tx>
          <c:spPr>
            <a:ln w="19050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ratio'!$AD$3:$AD$12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ratio'!$X$3:$X$12</c:f>
              <c:numCache>
                <c:formatCode>0.00</c:formatCode>
                <c:ptCount val="10"/>
                <c:pt idx="0">
                  <c:v>4.8351648351648353E-2</c:v>
                </c:pt>
                <c:pt idx="1">
                  <c:v>0.17142857142857143</c:v>
                </c:pt>
                <c:pt idx="2">
                  <c:v>0.22417582417582418</c:v>
                </c:pt>
                <c:pt idx="3">
                  <c:v>0.2153846153846154</c:v>
                </c:pt>
                <c:pt idx="4">
                  <c:v>0.15604395604395604</c:v>
                </c:pt>
                <c:pt idx="5">
                  <c:v>8.3516483516483511E-2</c:v>
                </c:pt>
                <c:pt idx="6">
                  <c:v>7.9120879120879117E-2</c:v>
                </c:pt>
                <c:pt idx="7">
                  <c:v>1.9780219780219779E-2</c:v>
                </c:pt>
                <c:pt idx="8">
                  <c:v>2.1978021978021978E-3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0F-4361-8E4A-60E8DC456EFB}"/>
            </c:ext>
          </c:extLst>
        </c:ser>
        <c:ser>
          <c:idx val="3"/>
          <c:order val="2"/>
          <c:tx>
            <c:v>ISO 1150 °C</c:v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ratio'!$AD$3:$AD$12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ratio'!$AC$3:$AC$12</c:f>
              <c:numCache>
                <c:formatCode>0.00</c:formatCode>
                <c:ptCount val="10"/>
                <c:pt idx="0">
                  <c:v>6.6549912434325745E-2</c:v>
                </c:pt>
                <c:pt idx="1">
                  <c:v>0.15061295971978983</c:v>
                </c:pt>
                <c:pt idx="2">
                  <c:v>0.19964973730297722</c:v>
                </c:pt>
                <c:pt idx="3">
                  <c:v>0.19789842381786341</c:v>
                </c:pt>
                <c:pt idx="4">
                  <c:v>0.16987740805604204</c:v>
                </c:pt>
                <c:pt idx="5">
                  <c:v>0.13485113835376533</c:v>
                </c:pt>
                <c:pt idx="6">
                  <c:v>5.7793345008756568E-2</c:v>
                </c:pt>
                <c:pt idx="7">
                  <c:v>1.7513134851138354E-2</c:v>
                </c:pt>
                <c:pt idx="8">
                  <c:v>5.2539404553415062E-3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0F-4361-8E4A-60E8DC456EFB}"/>
            </c:ext>
          </c:extLst>
        </c:ser>
        <c:ser>
          <c:idx val="0"/>
          <c:order val="3"/>
          <c:tx>
            <c:v>1 °C/h, 1165 °C</c:v>
          </c:tx>
          <c:spPr>
            <a:ln w="2222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ratio'!$AD$3:$AD$12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ratio'!$D$48:$D$57</c:f>
              <c:numCache>
                <c:formatCode>0.00</c:formatCode>
                <c:ptCount val="10"/>
                <c:pt idx="0">
                  <c:v>5.9829059829059832E-2</c:v>
                </c:pt>
                <c:pt idx="1">
                  <c:v>0.15384615384615385</c:v>
                </c:pt>
                <c:pt idx="2">
                  <c:v>0.18803418803418803</c:v>
                </c:pt>
                <c:pt idx="3">
                  <c:v>0.1623931623931624</c:v>
                </c:pt>
                <c:pt idx="4">
                  <c:v>0.13675213675213677</c:v>
                </c:pt>
                <c:pt idx="5">
                  <c:v>0.1111111111111111</c:v>
                </c:pt>
                <c:pt idx="6">
                  <c:v>6.8376068376068383E-2</c:v>
                </c:pt>
                <c:pt idx="7">
                  <c:v>5.9829059829059832E-2</c:v>
                </c:pt>
                <c:pt idx="8">
                  <c:v>5.9829059829059832E-2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0F-4361-8E4A-60E8DC456EFB}"/>
            </c:ext>
          </c:extLst>
        </c:ser>
        <c:ser>
          <c:idx val="1"/>
          <c:order val="4"/>
          <c:tx>
            <c:v>1 °C/h, 1140 °C</c:v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ratio'!$AD$3:$AD$12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ratio'!$S$48:$S$57</c:f>
              <c:numCache>
                <c:formatCode>0.00</c:formatCode>
                <c:ptCount val="10"/>
                <c:pt idx="0">
                  <c:v>4.3450479233226834E-2</c:v>
                </c:pt>
                <c:pt idx="1">
                  <c:v>0.11054313099041534</c:v>
                </c:pt>
                <c:pt idx="2">
                  <c:v>0.15527156549520768</c:v>
                </c:pt>
                <c:pt idx="3">
                  <c:v>0.15143769968051118</c:v>
                </c:pt>
                <c:pt idx="4">
                  <c:v>0.1488817891373802</c:v>
                </c:pt>
                <c:pt idx="5">
                  <c:v>0.13354632587859425</c:v>
                </c:pt>
                <c:pt idx="6">
                  <c:v>0.13099041533546327</c:v>
                </c:pt>
                <c:pt idx="7">
                  <c:v>7.4760383386581475E-2</c:v>
                </c:pt>
                <c:pt idx="8">
                  <c:v>3.769968051118211E-2</c:v>
                </c:pt>
                <c:pt idx="9">
                  <c:v>1.34185303514377E-2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90F-4361-8E4A-60E8DC456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  <c:extLst/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44211458198872683"/>
              <c:y val="0.905089127702685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05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2.5248053009767221E-2"/>
              <c:y val="0.248748792394436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63219052536465725"/>
          <c:y val="0.10360494840425075"/>
          <c:w val="0.30223572447144892"/>
          <c:h val="0.291602246787555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73919992284429"/>
          <c:y val="9.6562515317823325E-2"/>
          <c:w val="0.77190677936911434"/>
          <c:h val="0.62678499355651951"/>
        </c:manualLayout>
      </c:layout>
      <c:lineChart>
        <c:grouping val="standard"/>
        <c:varyColors val="0"/>
        <c:ser>
          <c:idx val="1"/>
          <c:order val="0"/>
          <c:tx>
            <c:v>1150 °C (ISO No seed)</c:v>
          </c:tx>
          <c:spPr>
            <a:ln w="19050" cap="rnd">
              <a:solidFill>
                <a:schemeClr val="accent6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ratio'!$T$48:$T$57</c:f>
              <c:strCache>
                <c:ptCount val="10"/>
                <c:pt idx="0">
                  <c:v>0.9-1.0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ratio'!$N$18:$N$27</c:f>
              <c:numCache>
                <c:formatCode>0.00</c:formatCode>
                <c:ptCount val="10"/>
                <c:pt idx="0">
                  <c:v>1.4858841010401188E-3</c:v>
                </c:pt>
                <c:pt idx="1">
                  <c:v>1.6344725111441308E-2</c:v>
                </c:pt>
                <c:pt idx="2">
                  <c:v>3.5661218424962851E-2</c:v>
                </c:pt>
                <c:pt idx="3">
                  <c:v>4.3090638930163447E-2</c:v>
                </c:pt>
                <c:pt idx="4">
                  <c:v>9.5096582466567603E-2</c:v>
                </c:pt>
                <c:pt idx="5">
                  <c:v>0.13670133729569092</c:v>
                </c:pt>
                <c:pt idx="6">
                  <c:v>0.23774145616641901</c:v>
                </c:pt>
                <c:pt idx="7">
                  <c:v>0.2838038632986627</c:v>
                </c:pt>
                <c:pt idx="8">
                  <c:v>0.150074294205052</c:v>
                </c:pt>
                <c:pt idx="9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9C-4C2B-9AA9-B6E0B541431B}"/>
            </c:ext>
          </c:extLst>
        </c:ser>
        <c:ser>
          <c:idx val="3"/>
          <c:order val="1"/>
          <c:tx>
            <c:v>1150 °C (ISO Seeds)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ratio'!$T$48:$T$57</c:f>
              <c:strCache>
                <c:ptCount val="10"/>
                <c:pt idx="0">
                  <c:v>0.9-1.0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ratio'!$AC$3:$AC$12</c:f>
              <c:numCache>
                <c:formatCode>0.00</c:formatCode>
                <c:ptCount val="10"/>
                <c:pt idx="0">
                  <c:v>6.6549912434325745E-2</c:v>
                </c:pt>
                <c:pt idx="1">
                  <c:v>0.15061295971978983</c:v>
                </c:pt>
                <c:pt idx="2">
                  <c:v>0.19964973730297722</c:v>
                </c:pt>
                <c:pt idx="3">
                  <c:v>0.19789842381786341</c:v>
                </c:pt>
                <c:pt idx="4">
                  <c:v>0.16987740805604204</c:v>
                </c:pt>
                <c:pt idx="5">
                  <c:v>0.13485113835376533</c:v>
                </c:pt>
                <c:pt idx="6">
                  <c:v>5.7793345008756568E-2</c:v>
                </c:pt>
                <c:pt idx="7">
                  <c:v>1.7513134851138354E-2</c:v>
                </c:pt>
                <c:pt idx="8">
                  <c:v>5.2539404553415062E-3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9C-4C2B-9AA9-B6E0B541431B}"/>
            </c:ext>
          </c:extLst>
        </c:ser>
        <c:ser>
          <c:idx val="0"/>
          <c:order val="2"/>
          <c:tx>
            <c:v>1137 °C (cooling)</c:v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ratio'!$T$48:$T$57</c:f>
              <c:strCache>
                <c:ptCount val="10"/>
                <c:pt idx="0">
                  <c:v>0.9-1.0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ratio'!$S$48:$S$57</c:f>
              <c:numCache>
                <c:formatCode>0.00</c:formatCode>
                <c:ptCount val="10"/>
                <c:pt idx="0">
                  <c:v>4.3450479233226834E-2</c:v>
                </c:pt>
                <c:pt idx="1">
                  <c:v>0.11054313099041534</c:v>
                </c:pt>
                <c:pt idx="2">
                  <c:v>0.15527156549520768</c:v>
                </c:pt>
                <c:pt idx="3">
                  <c:v>0.15143769968051118</c:v>
                </c:pt>
                <c:pt idx="4">
                  <c:v>0.1488817891373802</c:v>
                </c:pt>
                <c:pt idx="5">
                  <c:v>0.13354632587859425</c:v>
                </c:pt>
                <c:pt idx="6">
                  <c:v>0.13099041533546327</c:v>
                </c:pt>
                <c:pt idx="7">
                  <c:v>7.4760383386581475E-2</c:v>
                </c:pt>
                <c:pt idx="8">
                  <c:v>3.769968051118211E-2</c:v>
                </c:pt>
                <c:pt idx="9">
                  <c:v>1.34185303514377E-2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F9C-4C2B-9AA9-B6E0B5414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  <c:extLst/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5133857062808167"/>
              <c:y val="0.884519310086239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  <c:max val="0.3500000000000000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05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2.2258213801370226E-2"/>
              <c:y val="0.227033370828646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9094171023169174"/>
          <c:y val="0.10464476381611171"/>
          <c:w val="0.51572315052819062"/>
          <c:h val="0.239599322236619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1100 °C (seeds)</a:t>
            </a:r>
          </a:p>
        </c:rich>
      </c:tx>
      <c:layout>
        <c:manualLayout>
          <c:xMode val="edge"/>
          <c:yMode val="edge"/>
          <c:x val="0.64555278800704519"/>
          <c:y val="0.170131681033472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8689671254445819"/>
          <c:y val="0.14954245997989574"/>
          <c:w val="0.77539959491069155"/>
          <c:h val="0.57380497083487203"/>
        </c:manualLayout>
      </c:layout>
      <c:lineChart>
        <c:grouping val="standard"/>
        <c:varyColors val="0"/>
        <c:ser>
          <c:idx val="0"/>
          <c:order val="0"/>
          <c:tx>
            <c:v>1 °C/h</c:v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ratio'!$AC$48:$AC$57</c:f>
              <c:numCache>
                <c:formatCode>0.00</c:formatCode>
                <c:ptCount val="10"/>
                <c:pt idx="0">
                  <c:v>4.8176497073390362E-2</c:v>
                </c:pt>
                <c:pt idx="1">
                  <c:v>0.10580819450697884</c:v>
                </c:pt>
                <c:pt idx="2">
                  <c:v>0.15263394867176946</c:v>
                </c:pt>
                <c:pt idx="3">
                  <c:v>0.1715443493921657</c:v>
                </c:pt>
                <c:pt idx="4">
                  <c:v>0.15713642503376857</c:v>
                </c:pt>
                <c:pt idx="5">
                  <c:v>0.11841512832057632</c:v>
                </c:pt>
                <c:pt idx="6">
                  <c:v>9.8153984691580376E-2</c:v>
                </c:pt>
                <c:pt idx="7">
                  <c:v>8.0144079243583966E-2</c:v>
                </c:pt>
                <c:pt idx="8">
                  <c:v>4.9076992345790188E-2</c:v>
                </c:pt>
                <c:pt idx="9">
                  <c:v>1.8910400720396219E-2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585-4A34-9901-AD7E472A5C09}"/>
            </c:ext>
          </c:extLst>
        </c:ser>
        <c:ser>
          <c:idx val="1"/>
          <c:order val="1"/>
          <c:tx>
            <c:v>3 °C/h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ratio'!$S$62:$S$71</c:f>
              <c:numCache>
                <c:formatCode>0.00</c:formatCode>
                <c:ptCount val="10"/>
                <c:pt idx="0">
                  <c:v>2.9197080291970802E-2</c:v>
                </c:pt>
                <c:pt idx="1">
                  <c:v>7.7554744525547448E-2</c:v>
                </c:pt>
                <c:pt idx="2">
                  <c:v>9.2153284671532845E-2</c:v>
                </c:pt>
                <c:pt idx="3">
                  <c:v>0.14507299270072993</c:v>
                </c:pt>
                <c:pt idx="4">
                  <c:v>0.1478102189781022</c:v>
                </c:pt>
                <c:pt idx="5">
                  <c:v>0.11131386861313869</c:v>
                </c:pt>
                <c:pt idx="6">
                  <c:v>0.13412408759124086</c:v>
                </c:pt>
                <c:pt idx="7">
                  <c:v>0.13138686131386862</c:v>
                </c:pt>
                <c:pt idx="8">
                  <c:v>7.3905109489051102E-2</c:v>
                </c:pt>
                <c:pt idx="9">
                  <c:v>5.7481751824817517E-2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585-4A34-9901-AD7E472A5C09}"/>
            </c:ext>
          </c:extLst>
        </c:ser>
        <c:ser>
          <c:idx val="2"/>
          <c:order val="2"/>
          <c:tx>
            <c:v>9 °C/h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ratio'!$AG$77:$AG$86</c:f>
              <c:numCache>
                <c:formatCode>General</c:formatCode>
                <c:ptCount val="10"/>
                <c:pt idx="0">
                  <c:v>2.9797377830750895E-2</c:v>
                </c:pt>
                <c:pt idx="1">
                  <c:v>7.2308303535955507E-2</c:v>
                </c:pt>
                <c:pt idx="2">
                  <c:v>0.1279300754866905</c:v>
                </c:pt>
                <c:pt idx="3">
                  <c:v>0.13309495431068732</c:v>
                </c:pt>
                <c:pt idx="4">
                  <c:v>0.13230035756853398</c:v>
                </c:pt>
                <c:pt idx="5">
                  <c:v>0.12514898688915377</c:v>
                </c:pt>
                <c:pt idx="6">
                  <c:v>0.11799761620977355</c:v>
                </c:pt>
                <c:pt idx="7">
                  <c:v>0.11323003575685339</c:v>
                </c:pt>
                <c:pt idx="8">
                  <c:v>0.10091378625347636</c:v>
                </c:pt>
                <c:pt idx="9">
                  <c:v>4.7278506158124754E-2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585-4A34-9901-AD7E472A5C09}"/>
            </c:ext>
          </c:extLst>
        </c:ser>
        <c:ser>
          <c:idx val="3"/>
          <c:order val="3"/>
          <c:tx>
            <c:v>25 °C/h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ratio'!$I$110:$I$119</c:f>
              <c:numCache>
                <c:formatCode>General</c:formatCode>
                <c:ptCount val="10"/>
                <c:pt idx="0">
                  <c:v>0.02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0.12</c:v>
                </c:pt>
                <c:pt idx="4">
                  <c:v>0.12</c:v>
                </c:pt>
                <c:pt idx="5">
                  <c:v>0.16</c:v>
                </c:pt>
                <c:pt idx="6">
                  <c:v>0.14000000000000001</c:v>
                </c:pt>
                <c:pt idx="7">
                  <c:v>0.12</c:v>
                </c:pt>
                <c:pt idx="8">
                  <c:v>0.12</c:v>
                </c:pt>
                <c:pt idx="9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585-4A34-9901-AD7E472A5C09}"/>
            </c:ext>
          </c:extLst>
        </c:ser>
        <c:ser>
          <c:idx val="4"/>
          <c:order val="4"/>
          <c:tx>
            <c:v>125 °C/h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ratio'!$I$124:$I$133</c:f>
              <c:numCache>
                <c:formatCode>0.00</c:formatCode>
                <c:ptCount val="10"/>
                <c:pt idx="0">
                  <c:v>1.5345268542199489E-2</c:v>
                </c:pt>
                <c:pt idx="1">
                  <c:v>5.8823529411764705E-2</c:v>
                </c:pt>
                <c:pt idx="2">
                  <c:v>9.3776641091219096E-2</c:v>
                </c:pt>
                <c:pt idx="3">
                  <c:v>0.10059676044330776</c:v>
                </c:pt>
                <c:pt idx="4">
                  <c:v>0.13469735720375106</c:v>
                </c:pt>
                <c:pt idx="5">
                  <c:v>0.12787723785166241</c:v>
                </c:pt>
                <c:pt idx="6">
                  <c:v>0.14833759590792839</c:v>
                </c:pt>
                <c:pt idx="7">
                  <c:v>0.12787723785166241</c:v>
                </c:pt>
                <c:pt idx="8">
                  <c:v>0.12276214833759591</c:v>
                </c:pt>
                <c:pt idx="9">
                  <c:v>6.9906223358908781E-2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585-4A34-9901-AD7E472A5C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</c:lineChart>
      <c:catAx>
        <c:axId val="364189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44037959323915649"/>
              <c:y val="0.888826239617029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05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2.9069212648229217E-2"/>
              <c:y val="0.227033358333411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36448080778481357"/>
          <c:y val="0.54446469059207936"/>
          <c:w val="0.43937796194471757"/>
          <c:h val="0.190213189256926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1050 °C (seeds)</a:t>
            </a:r>
          </a:p>
        </c:rich>
      </c:tx>
      <c:layout>
        <c:manualLayout>
          <c:xMode val="edge"/>
          <c:yMode val="edge"/>
          <c:x val="0.21312046712183322"/>
          <c:y val="0.178633277927913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8689671254445819"/>
          <c:y val="0.14954245997989574"/>
          <c:w val="0.77539959491069155"/>
          <c:h val="0.57380497083487203"/>
        </c:manualLayout>
      </c:layout>
      <c:lineChart>
        <c:grouping val="standard"/>
        <c:varyColors val="0"/>
        <c:ser>
          <c:idx val="2"/>
          <c:order val="0"/>
          <c:tx>
            <c:v>9 °C/h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ratio'!$AK$77:$AK$86</c:f>
              <c:numCache>
                <c:formatCode>General</c:formatCode>
                <c:ptCount val="10"/>
                <c:pt idx="0">
                  <c:v>0.02</c:v>
                </c:pt>
                <c:pt idx="1">
                  <c:v>0.05</c:v>
                </c:pt>
                <c:pt idx="2">
                  <c:v>0.09</c:v>
                </c:pt>
                <c:pt idx="3">
                  <c:v>0.09</c:v>
                </c:pt>
                <c:pt idx="4">
                  <c:v>0.12</c:v>
                </c:pt>
                <c:pt idx="5">
                  <c:v>0.14000000000000001</c:v>
                </c:pt>
                <c:pt idx="6">
                  <c:v>0.12</c:v>
                </c:pt>
                <c:pt idx="7">
                  <c:v>0.15</c:v>
                </c:pt>
                <c:pt idx="8">
                  <c:v>0.16</c:v>
                </c:pt>
                <c:pt idx="9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10-4AEF-972D-E1F25E7AA793}"/>
            </c:ext>
          </c:extLst>
        </c:ser>
        <c:ser>
          <c:idx val="3"/>
          <c:order val="1"/>
          <c:tx>
            <c:v>25 °C/h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ratio'!$N$110:$N$119</c:f>
              <c:numCache>
                <c:formatCode>General</c:formatCode>
                <c:ptCount val="10"/>
                <c:pt idx="0">
                  <c:v>0.02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0.09</c:v>
                </c:pt>
                <c:pt idx="4">
                  <c:v>0.1</c:v>
                </c:pt>
                <c:pt idx="5">
                  <c:v>0.12</c:v>
                </c:pt>
                <c:pt idx="6">
                  <c:v>0.14000000000000001</c:v>
                </c:pt>
                <c:pt idx="7">
                  <c:v>0.17</c:v>
                </c:pt>
                <c:pt idx="8">
                  <c:v>0.18</c:v>
                </c:pt>
                <c:pt idx="9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010-4AEF-972D-E1F25E7AA793}"/>
            </c:ext>
          </c:extLst>
        </c:ser>
        <c:ser>
          <c:idx val="4"/>
          <c:order val="2"/>
          <c:tx>
            <c:v>125 °C/h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ratio'!$N$124:$N$133</c:f>
              <c:numCache>
                <c:formatCode>0.00</c:formatCode>
                <c:ptCount val="10"/>
                <c:pt idx="0">
                  <c:v>3.2283259567820882E-2</c:v>
                </c:pt>
                <c:pt idx="1">
                  <c:v>4.0354074459776103E-2</c:v>
                </c:pt>
                <c:pt idx="2">
                  <c:v>6.7951054412913298E-2</c:v>
                </c:pt>
                <c:pt idx="3">
                  <c:v>8.4873730799271019E-2</c:v>
                </c:pt>
                <c:pt idx="4">
                  <c:v>0.12366571205415257</c:v>
                </c:pt>
                <c:pt idx="5">
                  <c:v>0.12835199166883624</c:v>
                </c:pt>
                <c:pt idx="6">
                  <c:v>0.15699036709190314</c:v>
                </c:pt>
                <c:pt idx="7">
                  <c:v>0.16662327518875292</c:v>
                </c:pt>
                <c:pt idx="8">
                  <c:v>0.1497005988023952</c:v>
                </c:pt>
                <c:pt idx="9">
                  <c:v>4.9205935954178597E-2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010-4AEF-972D-E1F25E7AA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</c:lineChart>
      <c:catAx>
        <c:axId val="364189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44037959323915649"/>
              <c:y val="0.888826239617029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05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2.9069212648229217E-2"/>
              <c:y val="0.227033358333411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36448080778481357"/>
          <c:y val="0.54446469059207936"/>
          <c:w val="0.43937796194471757"/>
          <c:h val="0.190213189256926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b="1">
                <a:latin typeface="Arial" panose="020B0604020202020204" pitchFamily="34" charset="0"/>
                <a:cs typeface="Arial" panose="020B0604020202020204" pitchFamily="34" charset="0"/>
              </a:rPr>
              <a:t>25 °C/h</a:t>
            </a:r>
          </a:p>
        </c:rich>
      </c:tx>
      <c:layout>
        <c:manualLayout>
          <c:xMode val="edge"/>
          <c:yMode val="edge"/>
          <c:x val="0.57434535104364326"/>
          <c:y val="0.128841980195315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6724059492563428"/>
          <c:y val="6.6434803984608728E-2"/>
          <c:w val="0.73180454909929438"/>
          <c:h val="0.65691246311232399"/>
        </c:manualLayout>
      </c:layout>
      <c:lineChart>
        <c:grouping val="standard"/>
        <c:varyColors val="0"/>
        <c:ser>
          <c:idx val="0"/>
          <c:order val="0"/>
          <c:tx>
            <c:v>1100 °C (seeds)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ratio'!$AP$77:$AP$86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ratio'!$I$110:$I$119</c:f>
              <c:numCache>
                <c:formatCode>General</c:formatCode>
                <c:ptCount val="10"/>
                <c:pt idx="0">
                  <c:v>0.02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0.12</c:v>
                </c:pt>
                <c:pt idx="4">
                  <c:v>0.12</c:v>
                </c:pt>
                <c:pt idx="5">
                  <c:v>0.16</c:v>
                </c:pt>
                <c:pt idx="6">
                  <c:v>0.14000000000000001</c:v>
                </c:pt>
                <c:pt idx="7">
                  <c:v>0.12</c:v>
                </c:pt>
                <c:pt idx="8">
                  <c:v>0.12</c:v>
                </c:pt>
                <c:pt idx="9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08-4A43-A370-6E87D1F5328B}"/>
            </c:ext>
          </c:extLst>
        </c:ser>
        <c:ser>
          <c:idx val="1"/>
          <c:order val="1"/>
          <c:tx>
            <c:v>1100 °C (No seed)</c:v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ratio'!$AP$77:$AP$86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ratio'!$S$110:$S$119</c:f>
              <c:numCache>
                <c:formatCode>General</c:formatCode>
                <c:ptCount val="10"/>
                <c:pt idx="0">
                  <c:v>0.03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0.08</c:v>
                </c:pt>
                <c:pt idx="8">
                  <c:v>0.4</c:v>
                </c:pt>
                <c:pt idx="9">
                  <c:v>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08-4A43-A370-6E87D1F5328B}"/>
            </c:ext>
          </c:extLst>
        </c:ser>
        <c:ser>
          <c:idx val="2"/>
          <c:order val="2"/>
          <c:tx>
            <c:v>1050 °C (Seeds)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ratio'!$AP$77:$AP$86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ratio'!$N$110:$N$119</c:f>
              <c:numCache>
                <c:formatCode>General</c:formatCode>
                <c:ptCount val="10"/>
                <c:pt idx="0">
                  <c:v>0.02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0.09</c:v>
                </c:pt>
                <c:pt idx="4">
                  <c:v>0.1</c:v>
                </c:pt>
                <c:pt idx="5">
                  <c:v>0.12</c:v>
                </c:pt>
                <c:pt idx="6">
                  <c:v>0.14000000000000001</c:v>
                </c:pt>
                <c:pt idx="7">
                  <c:v>0.17</c:v>
                </c:pt>
                <c:pt idx="8">
                  <c:v>0.18</c:v>
                </c:pt>
                <c:pt idx="9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08-4A43-A370-6E87D1F5328B}"/>
            </c:ext>
          </c:extLst>
        </c:ser>
        <c:ser>
          <c:idx val="3"/>
          <c:order val="3"/>
          <c:tx>
            <c:v>1050 °C (No seed)</c:v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ratio'!$AP$77:$AP$86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ratio'!$X$110:$X$119</c:f>
              <c:numCache>
                <c:formatCode>0.00</c:formatCode>
                <c:ptCount val="10"/>
                <c:pt idx="0">
                  <c:v>1.0309278350515464E-2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3.0927835051546393E-2</c:v>
                </c:pt>
                <c:pt idx="6">
                  <c:v>2.0618556701030927E-2</c:v>
                </c:pt>
                <c:pt idx="7">
                  <c:v>0.24742268041237114</c:v>
                </c:pt>
                <c:pt idx="8">
                  <c:v>0.41237113402061853</c:v>
                </c:pt>
                <c:pt idx="9">
                  <c:v>0.27835051546391754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08-4A43-A370-6E87D1F53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200" b="1" baseline="0"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4.171943402710334E-2"/>
              <c:y val="0.255940153480045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  <c:majorUnit val="0.1"/>
        <c:min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2253004427577485"/>
          <c:y val="8.1270392781908327E-2"/>
          <c:w val="0.43218216318785579"/>
          <c:h val="0.245191372067906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b="1">
                <a:latin typeface="Arial" panose="020B0604020202020204" pitchFamily="34" charset="0"/>
                <a:cs typeface="Arial" panose="020B0604020202020204" pitchFamily="34" charset="0"/>
              </a:rPr>
              <a:t>Superheating</a:t>
            </a:r>
          </a:p>
        </c:rich>
      </c:tx>
      <c:layout>
        <c:manualLayout>
          <c:xMode val="edge"/>
          <c:yMode val="edge"/>
          <c:x val="0.35929158760278307"/>
          <c:y val="0.363711062376448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6724059492563428"/>
          <c:y val="6.6434803984608728E-2"/>
          <c:w val="0.73180454909929438"/>
          <c:h val="0.65691246311232399"/>
        </c:manualLayout>
      </c:layout>
      <c:lineChart>
        <c:grouping val="standard"/>
        <c:varyColors val="0"/>
        <c:ser>
          <c:idx val="3"/>
          <c:order val="0"/>
          <c:tx>
            <c:v>Ti = 1210 °C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ratio'!$I$153:$I$162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ratio'!$D$153:$D$162</c:f>
              <c:numCache>
                <c:formatCode>0.00</c:formatCode>
                <c:ptCount val="10"/>
                <c:pt idx="0">
                  <c:v>0</c:v>
                </c:pt>
                <c:pt idx="1">
                  <c:v>1.4492753623188406E-2</c:v>
                </c:pt>
                <c:pt idx="2">
                  <c:v>2.8985507246376812E-2</c:v>
                </c:pt>
                <c:pt idx="3">
                  <c:v>4.3478260869565216E-2</c:v>
                </c:pt>
                <c:pt idx="4">
                  <c:v>0</c:v>
                </c:pt>
                <c:pt idx="5">
                  <c:v>1.4492753623188406E-2</c:v>
                </c:pt>
                <c:pt idx="6">
                  <c:v>2.8985507246376812E-2</c:v>
                </c:pt>
                <c:pt idx="7">
                  <c:v>0.10144927536231885</c:v>
                </c:pt>
                <c:pt idx="8">
                  <c:v>0.39130434782608697</c:v>
                </c:pt>
                <c:pt idx="9">
                  <c:v>0.37681159420289856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00-4ED1-98CF-AB03DD15586E}"/>
            </c:ext>
          </c:extLst>
        </c:ser>
        <c:ser>
          <c:idx val="0"/>
          <c:order val="1"/>
          <c:tx>
            <c:v>Ti = 1230 °C</c:v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ratio'!$I$153:$I$162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ratio'!$H$153:$H$162</c:f>
              <c:numCache>
                <c:formatCode>0.00</c:formatCode>
                <c:ptCount val="10"/>
                <c:pt idx="0" formatCode="General">
                  <c:v>0</c:v>
                </c:pt>
                <c:pt idx="1">
                  <c:v>3.2258064516129031E-2</c:v>
                </c:pt>
                <c:pt idx="2">
                  <c:v>3.2258064516129031E-2</c:v>
                </c:pt>
                <c:pt idx="3">
                  <c:v>3.2258064516129031E-2</c:v>
                </c:pt>
                <c:pt idx="4">
                  <c:v>6.4516129032258063E-2</c:v>
                </c:pt>
                <c:pt idx="5">
                  <c:v>3.2258064516129031E-2</c:v>
                </c:pt>
                <c:pt idx="6">
                  <c:v>6.4516129032258063E-2</c:v>
                </c:pt>
                <c:pt idx="7">
                  <c:v>9.6774193548387094E-2</c:v>
                </c:pt>
                <c:pt idx="8">
                  <c:v>0.38709677419354838</c:v>
                </c:pt>
                <c:pt idx="9">
                  <c:v>0.25806451612903225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00-4ED1-98CF-AB03DD1558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200" b="1" baseline="0"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4.171943402710334E-2"/>
              <c:y val="0.255940153480045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  <c:majorUnit val="0.1"/>
        <c:min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9843137254901966"/>
          <c:y val="9.211050426719139E-2"/>
          <c:w val="0.25067738449202387"/>
          <c:h val="0.13128826047223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24059492563428"/>
          <c:y val="6.6434803984608728E-2"/>
          <c:w val="0.73180454909929438"/>
          <c:h val="0.65691246311232399"/>
        </c:manualLayout>
      </c:layout>
      <c:lineChart>
        <c:grouping val="standard"/>
        <c:varyColors val="0"/>
        <c:ser>
          <c:idx val="3"/>
          <c:order val="0"/>
          <c:tx>
            <c:v>1 °C/h (Seeds)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ratio'!$E$153:$E$162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ratio'!$I$33:$I$42</c:f>
              <c:numCache>
                <c:formatCode>0.00</c:formatCode>
                <c:ptCount val="10"/>
                <c:pt idx="0">
                  <c:v>4.493496255419787E-2</c:v>
                </c:pt>
                <c:pt idx="1">
                  <c:v>0.1074103271580607</c:v>
                </c:pt>
                <c:pt idx="2">
                  <c:v>0.14800945999211668</c:v>
                </c:pt>
                <c:pt idx="3">
                  <c:v>0.15865195112337407</c:v>
                </c:pt>
                <c:pt idx="4">
                  <c:v>0.14662987780843517</c:v>
                </c:pt>
                <c:pt idx="5">
                  <c:v>0.12652739456050452</c:v>
                </c:pt>
                <c:pt idx="6">
                  <c:v>0.11095782420181316</c:v>
                </c:pt>
                <c:pt idx="7">
                  <c:v>8.6125344895545922E-2</c:v>
                </c:pt>
                <c:pt idx="8">
                  <c:v>5.4000788332676387E-2</c:v>
                </c:pt>
                <c:pt idx="9">
                  <c:v>1.6752069373275523E-2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F4-495D-B489-732FC883E824}"/>
            </c:ext>
          </c:extLst>
        </c:ser>
        <c:ser>
          <c:idx val="0"/>
          <c:order val="1"/>
          <c:tx>
            <c:v>1 °C/h (No seed)</c:v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ratio'!$E$153:$E$162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ratio'!$D$33:$D$42</c:f>
              <c:numCache>
                <c:formatCode>0.00</c:formatCode>
                <c:ptCount val="10"/>
                <c:pt idx="0">
                  <c:v>1.7341040462427744E-2</c:v>
                </c:pt>
                <c:pt idx="1">
                  <c:v>3.4682080924855488E-2</c:v>
                </c:pt>
                <c:pt idx="2">
                  <c:v>4.046242774566474E-2</c:v>
                </c:pt>
                <c:pt idx="3">
                  <c:v>4.046242774566474E-2</c:v>
                </c:pt>
                <c:pt idx="4">
                  <c:v>5.2023121387283239E-2</c:v>
                </c:pt>
                <c:pt idx="5">
                  <c:v>5.7803468208092484E-2</c:v>
                </c:pt>
                <c:pt idx="6">
                  <c:v>7.5144508670520235E-2</c:v>
                </c:pt>
                <c:pt idx="7">
                  <c:v>0.18497109826589594</c:v>
                </c:pt>
                <c:pt idx="8">
                  <c:v>0.30057803468208094</c:v>
                </c:pt>
                <c:pt idx="9">
                  <c:v>0.19653179190751446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F4-495D-B489-732FC883E824}"/>
            </c:ext>
          </c:extLst>
        </c:ser>
        <c:ser>
          <c:idx val="1"/>
          <c:order val="2"/>
          <c:tx>
            <c:v>Ti = 1210 °C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ratio'!$E$153:$E$162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'2D aspect ratio'!$D$153:$D$162</c:f>
              <c:numCache>
                <c:formatCode>0.00</c:formatCode>
                <c:ptCount val="10"/>
                <c:pt idx="0">
                  <c:v>0</c:v>
                </c:pt>
                <c:pt idx="1">
                  <c:v>1.4492753623188406E-2</c:v>
                </c:pt>
                <c:pt idx="2">
                  <c:v>2.8985507246376812E-2</c:v>
                </c:pt>
                <c:pt idx="3">
                  <c:v>4.3478260869565216E-2</c:v>
                </c:pt>
                <c:pt idx="4">
                  <c:v>0</c:v>
                </c:pt>
                <c:pt idx="5">
                  <c:v>1.4492753623188406E-2</c:v>
                </c:pt>
                <c:pt idx="6">
                  <c:v>2.8985507246376812E-2</c:v>
                </c:pt>
                <c:pt idx="7">
                  <c:v>0.10144927536231885</c:v>
                </c:pt>
                <c:pt idx="8">
                  <c:v>0.39130434782608697</c:v>
                </c:pt>
                <c:pt idx="9">
                  <c:v>0.37681159420289856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F4-495D-B489-732FC883E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</c:lineChart>
      <c:catAx>
        <c:axId val="364189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200" b="1" baseline="0"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2.400912409667957E-2"/>
              <c:y val="0.255940153480045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  <c:majorUnit val="0.1"/>
        <c:min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9843137254901966"/>
          <c:y val="9.211050426719139E-2"/>
          <c:w val="0.33285342178527488"/>
          <c:h val="0.2222259841740062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1050 °C (seeds)</a:t>
            </a:r>
          </a:p>
        </c:rich>
      </c:tx>
      <c:layout>
        <c:manualLayout>
          <c:xMode val="edge"/>
          <c:yMode val="edge"/>
          <c:x val="0.21312046712183322"/>
          <c:y val="0.178633277927913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8689671254445819"/>
          <c:y val="0.14954245997989574"/>
          <c:w val="0.77539959491069155"/>
          <c:h val="0.57380497083487203"/>
        </c:manualLayout>
      </c:layout>
      <c:lineChart>
        <c:grouping val="standard"/>
        <c:varyColors val="0"/>
        <c:ser>
          <c:idx val="3"/>
          <c:order val="0"/>
          <c:tx>
            <c:v>25 °C/h, 1100 °C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correction'!$C$7:$C$16</c:f>
              <c:numCache>
                <c:formatCode>General</c:formatCode>
                <c:ptCount val="10"/>
                <c:pt idx="0">
                  <c:v>0.02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0.12</c:v>
                </c:pt>
                <c:pt idx="4">
                  <c:v>0.12</c:v>
                </c:pt>
                <c:pt idx="5">
                  <c:v>0.16</c:v>
                </c:pt>
                <c:pt idx="6">
                  <c:v>0.14000000000000001</c:v>
                </c:pt>
                <c:pt idx="7">
                  <c:v>0.12</c:v>
                </c:pt>
                <c:pt idx="8">
                  <c:v>0.12</c:v>
                </c:pt>
                <c:pt idx="9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74-4089-81B1-3F1419C7ADA4}"/>
            </c:ext>
          </c:extLst>
        </c:ser>
        <c:ser>
          <c:idx val="4"/>
          <c:order val="1"/>
          <c:tx>
            <c:v>Shapes corrected</c:v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'2D aspect ratio'!$J$124:$J$133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correction'!$H$7:$H$16</c:f>
              <c:numCache>
                <c:formatCode>General</c:formatCode>
                <c:ptCount val="10"/>
                <c:pt idx="0">
                  <c:v>0.02</c:v>
                </c:pt>
                <c:pt idx="1">
                  <c:v>0.06</c:v>
                </c:pt>
                <c:pt idx="2">
                  <c:v>0.08</c:v>
                </c:pt>
                <c:pt idx="3">
                  <c:v>0.11</c:v>
                </c:pt>
                <c:pt idx="4">
                  <c:v>0.1</c:v>
                </c:pt>
                <c:pt idx="5">
                  <c:v>0.16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0.13</c:v>
                </c:pt>
                <c:pt idx="9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74-4089-81B1-3F1419C7A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</c:lineChart>
      <c:catAx>
        <c:axId val="364189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44037959323915649"/>
              <c:y val="0.888826239617029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05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2.9069212648229217E-2"/>
              <c:y val="0.227033358333411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36448080778481357"/>
          <c:y val="0.54446469059207936"/>
          <c:w val="0.43937796194471757"/>
          <c:h val="0.190213189256926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125 °C/h,</a:t>
            </a:r>
            <a:r>
              <a:rPr lang="fr-BE" sz="12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1100 °C</a:t>
            </a:r>
            <a:endParaRPr lang="fr-BE" sz="1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0448110292908853"/>
          <c:y val="7.94270909617594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BE"/>
        </a:p>
      </c:txPr>
    </c:title>
    <c:autoTitleDeleted val="0"/>
    <c:plotArea>
      <c:layout>
        <c:manualLayout>
          <c:layoutTarget val="inner"/>
          <c:xMode val="edge"/>
          <c:yMode val="edge"/>
          <c:x val="0.18689671254445819"/>
          <c:y val="4.2069203453988589E-2"/>
          <c:w val="0.77539959491069155"/>
          <c:h val="0.68127841842995185"/>
        </c:manualLayout>
      </c:layout>
      <c:lineChart>
        <c:grouping val="standard"/>
        <c:varyColors val="0"/>
        <c:ser>
          <c:idx val="3"/>
          <c:order val="0"/>
          <c:tx>
            <c:v>Sample 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'Shape correction'!$D$23:$D$32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correction'!$C$23:$C$32</c:f>
              <c:numCache>
                <c:formatCode>0.00</c:formatCode>
                <c:ptCount val="10"/>
                <c:pt idx="0">
                  <c:v>3.8936372269705602E-2</c:v>
                </c:pt>
                <c:pt idx="1">
                  <c:v>6.1728395061728392E-2</c:v>
                </c:pt>
                <c:pt idx="2">
                  <c:v>8.1671415004748338E-2</c:v>
                </c:pt>
                <c:pt idx="3">
                  <c:v>0.11870845204178537</c:v>
                </c:pt>
                <c:pt idx="4">
                  <c:v>0.12820512820512819</c:v>
                </c:pt>
                <c:pt idx="5">
                  <c:v>0.11301044634377967</c:v>
                </c:pt>
                <c:pt idx="6">
                  <c:v>0.12155745489078823</c:v>
                </c:pt>
                <c:pt idx="7">
                  <c:v>0.16714150047483381</c:v>
                </c:pt>
                <c:pt idx="8">
                  <c:v>0.12155745489078823</c:v>
                </c:pt>
                <c:pt idx="9">
                  <c:v>4.7483380816714153E-2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41-4C73-B618-1ED0ECE7A54E}"/>
            </c:ext>
          </c:extLst>
        </c:ser>
        <c:ser>
          <c:idx val="4"/>
          <c:order val="1"/>
          <c:tx>
            <c:v>Sample 1_Shapes corrected</c:v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'Shape correction'!$D$23:$D$32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correction'!$H$23:$H$32</c:f>
              <c:numCache>
                <c:formatCode>0.00</c:formatCode>
                <c:ptCount val="10"/>
                <c:pt idx="0">
                  <c:v>3.2629558541266791E-2</c:v>
                </c:pt>
                <c:pt idx="1">
                  <c:v>6.71785028790787E-2</c:v>
                </c:pt>
                <c:pt idx="2">
                  <c:v>8.6372360844529747E-2</c:v>
                </c:pt>
                <c:pt idx="3">
                  <c:v>0.12284069097888675</c:v>
                </c:pt>
                <c:pt idx="4">
                  <c:v>0.11900191938579655</c:v>
                </c:pt>
                <c:pt idx="5">
                  <c:v>0.11516314779270634</c:v>
                </c:pt>
                <c:pt idx="6">
                  <c:v>0.11324376199616124</c:v>
                </c:pt>
                <c:pt idx="7">
                  <c:v>0.14971209213051823</c:v>
                </c:pt>
                <c:pt idx="8">
                  <c:v>0.13051823416506717</c:v>
                </c:pt>
                <c:pt idx="9">
                  <c:v>6.3339731285988479E-2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41-4C73-B618-1ED0ECE7A54E}"/>
            </c:ext>
          </c:extLst>
        </c:ser>
        <c:ser>
          <c:idx val="0"/>
          <c:order val="2"/>
          <c:tx>
            <c:v>Sample 2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'Shape correction'!$D$23:$D$32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correction'!$M$23:$M$32</c:f>
              <c:numCache>
                <c:formatCode>0.00</c:formatCode>
                <c:ptCount val="10"/>
                <c:pt idx="0">
                  <c:v>1.5345268542199489E-2</c:v>
                </c:pt>
                <c:pt idx="1">
                  <c:v>5.8823529411764705E-2</c:v>
                </c:pt>
                <c:pt idx="2">
                  <c:v>9.3776641091219096E-2</c:v>
                </c:pt>
                <c:pt idx="3">
                  <c:v>0.10059676044330776</c:v>
                </c:pt>
                <c:pt idx="4">
                  <c:v>0.13469735720375106</c:v>
                </c:pt>
                <c:pt idx="5">
                  <c:v>0.12787723785166241</c:v>
                </c:pt>
                <c:pt idx="6">
                  <c:v>0.14833759590792839</c:v>
                </c:pt>
                <c:pt idx="7">
                  <c:v>0.12787723785166241</c:v>
                </c:pt>
                <c:pt idx="8">
                  <c:v>0.12276214833759591</c:v>
                </c:pt>
                <c:pt idx="9">
                  <c:v>6.9906223358908781E-2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41-4C73-B618-1ED0ECE7A54E}"/>
            </c:ext>
          </c:extLst>
        </c:ser>
        <c:ser>
          <c:idx val="1"/>
          <c:order val="3"/>
          <c:tx>
            <c:v>Sample 2_shapes corrected</c:v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'Shape correction'!$D$23:$D$32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correction'!$R$23:$R$32</c:f>
              <c:numCache>
                <c:formatCode>General</c:formatCode>
                <c:ptCount val="10"/>
                <c:pt idx="0">
                  <c:v>0.02</c:v>
                </c:pt>
                <c:pt idx="1">
                  <c:v>0.05</c:v>
                </c:pt>
                <c:pt idx="2">
                  <c:v>0.09</c:v>
                </c:pt>
                <c:pt idx="3">
                  <c:v>0.1</c:v>
                </c:pt>
                <c:pt idx="4">
                  <c:v>0.13</c:v>
                </c:pt>
                <c:pt idx="5">
                  <c:v>0.13</c:v>
                </c:pt>
                <c:pt idx="6">
                  <c:v>0.13</c:v>
                </c:pt>
                <c:pt idx="7">
                  <c:v>0.12</c:v>
                </c:pt>
                <c:pt idx="8">
                  <c:v>0.13</c:v>
                </c:pt>
                <c:pt idx="9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41-4C73-B618-1ED0ECE7A5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</c:lineChart>
      <c:catAx>
        <c:axId val="364189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44037959323915649"/>
              <c:y val="0.888826239617029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05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2.9069212648229217E-2"/>
              <c:y val="0.227033358333411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35008202808342259"/>
          <c:y val="0.42045703833172215"/>
          <c:w val="0.5448920936718763"/>
          <c:h val="0.275281458408600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BE" sz="12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Superheating, </a:t>
            </a:r>
            <a:r>
              <a:rPr lang="fr-BE" sz="1200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1100 °C</a:t>
            </a:r>
            <a:endParaRPr lang="fr-BE" sz="1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1887995102124114"/>
          <c:y val="7.5293501150570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BE"/>
        </a:p>
      </c:txPr>
    </c:title>
    <c:autoTitleDeleted val="0"/>
    <c:plotArea>
      <c:layout>
        <c:manualLayout>
          <c:layoutTarget val="inner"/>
          <c:xMode val="edge"/>
          <c:yMode val="edge"/>
          <c:x val="0.18689671254445819"/>
          <c:y val="4.2069203453988589E-2"/>
          <c:w val="0.77539959491069155"/>
          <c:h val="0.68127841842995185"/>
        </c:manualLayout>
      </c:layout>
      <c:lineChart>
        <c:grouping val="standard"/>
        <c:varyColors val="0"/>
        <c:ser>
          <c:idx val="3"/>
          <c:order val="0"/>
          <c:tx>
            <c:v>Ti = 1210°C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'Shape correction'!$D$23:$D$32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correction'!$W$40:$W$49</c:f>
              <c:numCache>
                <c:formatCode>0.00</c:formatCode>
                <c:ptCount val="10"/>
                <c:pt idx="0">
                  <c:v>0</c:v>
                </c:pt>
                <c:pt idx="1">
                  <c:v>4.5454545454545456E-2</c:v>
                </c:pt>
                <c:pt idx="2">
                  <c:v>9.0909090909090912E-2</c:v>
                </c:pt>
                <c:pt idx="3">
                  <c:v>4.5454545454545456E-2</c:v>
                </c:pt>
                <c:pt idx="4">
                  <c:v>0</c:v>
                </c:pt>
                <c:pt idx="5">
                  <c:v>0</c:v>
                </c:pt>
                <c:pt idx="6">
                  <c:v>4.5454545454545456E-2</c:v>
                </c:pt>
                <c:pt idx="7">
                  <c:v>4.5454545454545456E-2</c:v>
                </c:pt>
                <c:pt idx="8">
                  <c:v>0.40909090909090912</c:v>
                </c:pt>
                <c:pt idx="9">
                  <c:v>0.31818181818181818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6D-4163-AEBA-F841D6457CD8}"/>
            </c:ext>
          </c:extLst>
        </c:ser>
        <c:ser>
          <c:idx val="4"/>
          <c:order val="1"/>
          <c:tx>
            <c:v>Ti = 1210°C_shapes corrected</c:v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'Shape correction'!$D$23:$D$32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correction'!$AB$40:$AB$49</c:f>
              <c:numCache>
                <c:formatCode>General</c:formatCode>
                <c:ptCount val="10"/>
                <c:pt idx="0">
                  <c:v>0</c:v>
                </c:pt>
                <c:pt idx="1">
                  <c:v>0.04</c:v>
                </c:pt>
                <c:pt idx="2">
                  <c:v>0.17</c:v>
                </c:pt>
                <c:pt idx="3">
                  <c:v>0.04</c:v>
                </c:pt>
                <c:pt idx="4">
                  <c:v>0</c:v>
                </c:pt>
                <c:pt idx="5">
                  <c:v>0.04</c:v>
                </c:pt>
                <c:pt idx="6">
                  <c:v>0.08</c:v>
                </c:pt>
                <c:pt idx="7">
                  <c:v>0.04</c:v>
                </c:pt>
                <c:pt idx="8">
                  <c:v>0.25</c:v>
                </c:pt>
                <c:pt idx="9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6D-4163-AEBA-F841D6457CD8}"/>
            </c:ext>
          </c:extLst>
        </c:ser>
        <c:ser>
          <c:idx val="0"/>
          <c:order val="2"/>
          <c:tx>
            <c:v>Ti = 1230 °C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'Shape correction'!$D$23:$D$32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correction'!$C$55:$C$64</c:f>
              <c:numCache>
                <c:formatCode>0.00</c:formatCode>
                <c:ptCount val="10"/>
                <c:pt idx="0" formatCode="General">
                  <c:v>0</c:v>
                </c:pt>
                <c:pt idx="1">
                  <c:v>3.2258064516129031E-2</c:v>
                </c:pt>
                <c:pt idx="2">
                  <c:v>3.2258064516129031E-2</c:v>
                </c:pt>
                <c:pt idx="3">
                  <c:v>3.2258064516129031E-2</c:v>
                </c:pt>
                <c:pt idx="4">
                  <c:v>6.4516129032258063E-2</c:v>
                </c:pt>
                <c:pt idx="5">
                  <c:v>3.2258064516129031E-2</c:v>
                </c:pt>
                <c:pt idx="6">
                  <c:v>6.4516129032258063E-2</c:v>
                </c:pt>
                <c:pt idx="7">
                  <c:v>9.6774193548387094E-2</c:v>
                </c:pt>
                <c:pt idx="8">
                  <c:v>0.38709677419354838</c:v>
                </c:pt>
                <c:pt idx="9">
                  <c:v>0.25806451612903225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6D-4163-AEBA-F841D6457CD8}"/>
            </c:ext>
          </c:extLst>
        </c:ser>
        <c:ser>
          <c:idx val="1"/>
          <c:order val="3"/>
          <c:tx>
            <c:v>Ti = 1230 °C_shapes corrected</c:v>
          </c:tx>
          <c:spPr>
            <a:ln w="190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'Shape correction'!$D$23:$D$32</c:f>
              <c:strCache>
                <c:ptCount val="10"/>
                <c:pt idx="0">
                  <c:v>0.9-1</c:v>
                </c:pt>
                <c:pt idx="1">
                  <c:v>0.8-0.9</c:v>
                </c:pt>
                <c:pt idx="2">
                  <c:v>0.7-0.8</c:v>
                </c:pt>
                <c:pt idx="3">
                  <c:v>0.6-0.7</c:v>
                </c:pt>
                <c:pt idx="4">
                  <c:v>0.5-0.6</c:v>
                </c:pt>
                <c:pt idx="5">
                  <c:v>0.4-0.5</c:v>
                </c:pt>
                <c:pt idx="6">
                  <c:v>0.3-0.4</c:v>
                </c:pt>
                <c:pt idx="7">
                  <c:v>0.2-0.3</c:v>
                </c:pt>
                <c:pt idx="8">
                  <c:v>0.1-0.2</c:v>
                </c:pt>
                <c:pt idx="9">
                  <c:v>0-0.1</c:v>
                </c:pt>
              </c:strCache>
            </c:strRef>
          </c:cat>
          <c:val>
            <c:numRef>
              <c:f>'Shape correction'!$H$55:$H$64</c:f>
              <c:numCache>
                <c:formatCode>General</c:formatCode>
                <c:ptCount val="10"/>
                <c:pt idx="0">
                  <c:v>0.02</c:v>
                </c:pt>
                <c:pt idx="1">
                  <c:v>0.02</c:v>
                </c:pt>
                <c:pt idx="2">
                  <c:v>0.04</c:v>
                </c:pt>
                <c:pt idx="3">
                  <c:v>0</c:v>
                </c:pt>
                <c:pt idx="4">
                  <c:v>0.04</c:v>
                </c:pt>
                <c:pt idx="5">
                  <c:v>0.02</c:v>
                </c:pt>
                <c:pt idx="6">
                  <c:v>0.02</c:v>
                </c:pt>
                <c:pt idx="7">
                  <c:v>0.09</c:v>
                </c:pt>
                <c:pt idx="8">
                  <c:v>0.34</c:v>
                </c:pt>
                <c:pt idx="9">
                  <c:v>0.42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6D-4163-AEBA-F841D6457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189792"/>
        <c:axId val="263457376"/>
      </c:lineChart>
      <c:catAx>
        <c:axId val="364189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w/l</a:t>
                </a:r>
              </a:p>
            </c:rich>
          </c:tx>
          <c:layout>
            <c:manualLayout>
              <c:xMode val="edge"/>
              <c:yMode val="edge"/>
              <c:x val="0.48357612965765889"/>
              <c:y val="0.888826288329281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263457376"/>
        <c:crosses val="autoZero"/>
        <c:auto val="1"/>
        <c:lblAlgn val="ctr"/>
        <c:lblOffset val="100"/>
        <c:noMultiLvlLbl val="0"/>
      </c:catAx>
      <c:valAx>
        <c:axId val="26345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Plg</a:t>
                </a:r>
                <a:r>
                  <a:rPr lang="fr-BE" sz="1050" b="1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fr-BE" sz="105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proportion</a:t>
                </a:r>
              </a:p>
            </c:rich>
          </c:tx>
          <c:layout>
            <c:manualLayout>
              <c:xMode val="edge"/>
              <c:yMode val="edge"/>
              <c:x val="2.9069212648229217E-2"/>
              <c:y val="0.227033358333411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64189792"/>
        <c:crosses val="autoZero"/>
        <c:crossBetween val="between"/>
        <c:majorUnit val="0.1"/>
        <c:min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9745423830660477"/>
          <c:y val="0.17244164966036213"/>
          <c:w val="0.5448920936718763"/>
          <c:h val="0.275281458408600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794510061242345"/>
          <c:y val="5.0925925925925923E-2"/>
          <c:w val="0.76758267716535433"/>
          <c:h val="0.74708333333333332"/>
        </c:manualLayout>
      </c:layout>
      <c:scatterChart>
        <c:scatterStyle val="lineMarker"/>
        <c:varyColors val="0"/>
        <c:ser>
          <c:idx val="0"/>
          <c:order val="0"/>
          <c:tx>
            <c:v>DSi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tx1">
                  <a:lumMod val="50000"/>
                  <a:lumOff val="5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Nucleation!$D$3:$D$12</c:f>
              <c:numCache>
                <c:formatCode>General</c:formatCode>
                <c:ptCount val="10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1175</c:v>
                </c:pt>
                <c:pt idx="4">
                  <c:v>1160</c:v>
                </c:pt>
                <c:pt idx="5">
                  <c:v>1150</c:v>
                </c:pt>
                <c:pt idx="6">
                  <c:v>1120</c:v>
                </c:pt>
                <c:pt idx="7">
                  <c:v>1100</c:v>
                </c:pt>
                <c:pt idx="8">
                  <c:v>1050</c:v>
                </c:pt>
                <c:pt idx="9">
                  <c:v>1000</c:v>
                </c:pt>
              </c:numCache>
            </c:numRef>
          </c:xVal>
          <c:yVal>
            <c:numRef>
              <c:f>Nucleation!$G$3:$G$12</c:f>
              <c:numCache>
                <c:formatCode>0.00E+00</c:formatCode>
                <c:ptCount val="10"/>
                <c:pt idx="0">
                  <c:v>2.8313790925316544E-13</c:v>
                </c:pt>
                <c:pt idx="1">
                  <c:v>2.3935356609941633E-13</c:v>
                </c:pt>
                <c:pt idx="2">
                  <c:v>1.3679225124288057E-13</c:v>
                </c:pt>
                <c:pt idx="3">
                  <c:v>1.0105658064036622E-13</c:v>
                </c:pt>
                <c:pt idx="4">
                  <c:v>6.6075840891095106E-14</c:v>
                </c:pt>
                <c:pt idx="5">
                  <c:v>7.5335856098997713E-14</c:v>
                </c:pt>
                <c:pt idx="6">
                  <c:v>2.8360436321689565E-14</c:v>
                </c:pt>
                <c:pt idx="7">
                  <c:v>1.9619425100438536E-14</c:v>
                </c:pt>
                <c:pt idx="8">
                  <c:v>8.5564486842024063E-15</c:v>
                </c:pt>
                <c:pt idx="9">
                  <c:v>1.4432956631921185E-17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A3-4BEC-B432-2D13A7038026}"/>
            </c:ext>
          </c:extLst>
        </c:ser>
        <c:ser>
          <c:idx val="1"/>
          <c:order val="1"/>
          <c:tx>
            <c:v>DAl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Nucleation!$D$3:$D$12</c:f>
              <c:numCache>
                <c:formatCode>General</c:formatCode>
                <c:ptCount val="10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1175</c:v>
                </c:pt>
                <c:pt idx="4">
                  <c:v>1160</c:v>
                </c:pt>
                <c:pt idx="5">
                  <c:v>1150</c:v>
                </c:pt>
                <c:pt idx="6">
                  <c:v>1120</c:v>
                </c:pt>
                <c:pt idx="7">
                  <c:v>1100</c:v>
                </c:pt>
                <c:pt idx="8">
                  <c:v>1050</c:v>
                </c:pt>
                <c:pt idx="9">
                  <c:v>1000</c:v>
                </c:pt>
              </c:numCache>
            </c:numRef>
          </c:xVal>
          <c:yVal>
            <c:numRef>
              <c:f>Nucleation!$I$3:$I$12</c:f>
              <c:numCache>
                <c:formatCode>0.00E+00</c:formatCode>
                <c:ptCount val="10"/>
                <c:pt idx="0">
                  <c:v>6.4032530776889371E-13</c:v>
                </c:pt>
                <c:pt idx="1">
                  <c:v>5.3770313855199806E-13</c:v>
                </c:pt>
                <c:pt idx="2">
                  <c:v>4.5044360495465607E-13</c:v>
                </c:pt>
                <c:pt idx="3">
                  <c:v>4.1189931972818631E-13</c:v>
                </c:pt>
                <c:pt idx="4">
                  <c:v>3.1377371688122801E-13</c:v>
                </c:pt>
                <c:pt idx="5">
                  <c:v>2.6088529428530548E-13</c:v>
                </c:pt>
                <c:pt idx="6">
                  <c:v>1.4758542485921866E-13</c:v>
                </c:pt>
                <c:pt idx="7">
                  <c:v>9.9563520678535632E-14</c:v>
                </c:pt>
                <c:pt idx="8">
                  <c:v>3.5329151723385293E-14</c:v>
                </c:pt>
                <c:pt idx="9">
                  <c:v>1.1556421150269051E-14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3A3-4BEC-B432-2D13A7038026}"/>
            </c:ext>
          </c:extLst>
        </c:ser>
        <c:ser>
          <c:idx val="2"/>
          <c:order val="2"/>
          <c:tx>
            <c:v>DCa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Nucleation!$D$3:$D$12</c:f>
              <c:numCache>
                <c:formatCode>General</c:formatCode>
                <c:ptCount val="10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1175</c:v>
                </c:pt>
                <c:pt idx="4">
                  <c:v>1160</c:v>
                </c:pt>
                <c:pt idx="5">
                  <c:v>1150</c:v>
                </c:pt>
                <c:pt idx="6">
                  <c:v>1120</c:v>
                </c:pt>
                <c:pt idx="7">
                  <c:v>1100</c:v>
                </c:pt>
                <c:pt idx="8">
                  <c:v>1050</c:v>
                </c:pt>
                <c:pt idx="9">
                  <c:v>1000</c:v>
                </c:pt>
              </c:numCache>
            </c:numRef>
          </c:xVal>
          <c:yVal>
            <c:numRef>
              <c:f>Nucleation!$L$3:$L$12</c:f>
              <c:numCache>
                <c:formatCode>0.00E+00</c:formatCode>
                <c:ptCount val="10"/>
                <c:pt idx="0">
                  <c:v>1.728452863028403E-11</c:v>
                </c:pt>
                <c:pt idx="1">
                  <c:v>1.581600627854337E-11</c:v>
                </c:pt>
                <c:pt idx="2">
                  <c:v>1.4454577372872883E-11</c:v>
                </c:pt>
                <c:pt idx="3">
                  <c:v>1.3812020921968055E-11</c:v>
                </c:pt>
                <c:pt idx="4">
                  <c:v>1.2027792918399197E-11</c:v>
                </c:pt>
                <c:pt idx="5">
                  <c:v>1.0950524402672392E-11</c:v>
                </c:pt>
                <c:pt idx="6">
                  <c:v>8.1973168653014764E-12</c:v>
                </c:pt>
                <c:pt idx="7">
                  <c:v>6.7108368575403914E-12</c:v>
                </c:pt>
                <c:pt idx="8">
                  <c:v>3.9632030766315322E-12</c:v>
                </c:pt>
                <c:pt idx="9">
                  <c:v>2.2456923941748044E-12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3A3-4BEC-B432-2D13A7038026}"/>
            </c:ext>
          </c:extLst>
        </c:ser>
        <c:ser>
          <c:idx val="3"/>
          <c:order val="3"/>
          <c:tx>
            <c:v>DMg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accent4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Nucleation!$D$3:$D$12</c:f>
              <c:numCache>
                <c:formatCode>General</c:formatCode>
                <c:ptCount val="10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1175</c:v>
                </c:pt>
                <c:pt idx="4">
                  <c:v>1160</c:v>
                </c:pt>
                <c:pt idx="5">
                  <c:v>1150</c:v>
                </c:pt>
                <c:pt idx="6">
                  <c:v>1120</c:v>
                </c:pt>
                <c:pt idx="7">
                  <c:v>1100</c:v>
                </c:pt>
                <c:pt idx="8">
                  <c:v>1050</c:v>
                </c:pt>
                <c:pt idx="9">
                  <c:v>1000</c:v>
                </c:pt>
              </c:numCache>
            </c:numRef>
          </c:xVal>
          <c:yVal>
            <c:numRef>
              <c:f>Nucleation!$O$3:$O$12</c:f>
              <c:numCache>
                <c:formatCode>0.00E+00</c:formatCode>
                <c:ptCount val="10"/>
                <c:pt idx="0">
                  <c:v>1.7315328157785217E-14</c:v>
                </c:pt>
                <c:pt idx="1">
                  <c:v>1.5111661866005985E-14</c:v>
                </c:pt>
                <c:pt idx="2">
                  <c:v>1.316376340821676E-14</c:v>
                </c:pt>
                <c:pt idx="3">
                  <c:v>1.2277320649935106E-14</c:v>
                </c:pt>
                <c:pt idx="4">
                  <c:v>9.9313123394416762E-15</c:v>
                </c:pt>
                <c:pt idx="5">
                  <c:v>8.6006269580990251E-15</c:v>
                </c:pt>
                <c:pt idx="6">
                  <c:v>5.5172042298746987E-15</c:v>
                </c:pt>
                <c:pt idx="7">
                  <c:v>4.0597365851784606E-15</c:v>
                </c:pt>
                <c:pt idx="8">
                  <c:v>1.8106103054850895E-15</c:v>
                </c:pt>
                <c:pt idx="9">
                  <c:v>7.5789388099062142E-16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3A3-4BEC-B432-2D13A7038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9977696"/>
        <c:axId val="1279978176"/>
      </c:scatterChart>
      <c:valAx>
        <c:axId val="12799776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 (°C)</a:t>
                </a:r>
              </a:p>
            </c:rich>
          </c:tx>
          <c:layout>
            <c:manualLayout>
              <c:xMode val="edge"/>
              <c:yMode val="edge"/>
              <c:x val="0.43678499562554679"/>
              <c:y val="0.904398148148148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978176"/>
        <c:crossesAt val="1.000000000000001E-17"/>
        <c:crossBetween val="midCat"/>
      </c:valAx>
      <c:valAx>
        <c:axId val="1279978176"/>
        <c:scaling>
          <c:logBase val="10"/>
          <c:orientation val="minMax"/>
          <c:max val="2.0000000000000011E-1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Diffusivity (m</a:t>
                </a:r>
                <a:r>
                  <a:rPr lang="fr-BE" sz="110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</a:t>
                </a:r>
                <a:r>
                  <a:rPr lang="fr-BE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.s</a:t>
                </a:r>
                <a:r>
                  <a:rPr lang="fr-BE" sz="1100" baseline="30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-1</a:t>
                </a:r>
                <a:r>
                  <a:rPr lang="fr-BE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2.7777777777777776E-2"/>
              <c:y val="0.239803149606299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E+0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977696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53513429571303583"/>
          <c:y val="0.66319335083114606"/>
          <c:w val="0.38708792650918628"/>
          <c:h val="0.131946631671041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4184082967366"/>
          <c:y val="5.0925925925925923E-2"/>
          <c:w val="0.80449771657489744"/>
          <c:h val="0.74974518810148727"/>
        </c:manualLayout>
      </c:layout>
      <c:scatterChart>
        <c:scatterStyle val="lineMarker"/>
        <c:varyColors val="0"/>
        <c:ser>
          <c:idx val="0"/>
          <c:order val="0"/>
          <c:tx>
            <c:v>1200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trendline>
            <c:spPr>
              <a:ln w="15875" cap="rnd">
                <a:solidFill>
                  <a:srgbClr val="7030A0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xVal>
            <c:numRef>
              <c:f>Nucleation!$E$22:$E$25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24</c:v>
                </c:pt>
                <c:pt idx="3">
                  <c:v>168</c:v>
                </c:pt>
              </c:numCache>
            </c:numRef>
          </c:xVal>
          <c:yVal>
            <c:numRef>
              <c:f>Nucleation!$J$22:$J$25</c:f>
              <c:numCache>
                <c:formatCode>0</c:formatCode>
                <c:ptCount val="4"/>
                <c:pt idx="0">
                  <c:v>126.39405657888784</c:v>
                </c:pt>
                <c:pt idx="1">
                  <c:v>178.74818901721551</c:v>
                </c:pt>
                <c:pt idx="2">
                  <c:v>276.91550369136445</c:v>
                </c:pt>
                <c:pt idx="3">
                  <c:v>732.64955694553896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152-47FB-9121-B73D96571C61}"/>
            </c:ext>
          </c:extLst>
        </c:ser>
        <c:ser>
          <c:idx val="1"/>
          <c:order val="1"/>
          <c:tx>
            <c:v>1180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635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xVal>
            <c:numRef>
              <c:f>Nucleation!$E$30:$E$33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24</c:v>
                </c:pt>
                <c:pt idx="3">
                  <c:v>168</c:v>
                </c:pt>
              </c:numCache>
            </c:numRef>
          </c:xVal>
          <c:yVal>
            <c:numRef>
              <c:f>Nucleation!$J$30:$J$33</c:f>
              <c:numCache>
                <c:formatCode>0</c:formatCode>
                <c:ptCount val="4"/>
                <c:pt idx="0">
                  <c:v>98.758436057405902</c:v>
                </c:pt>
                <c:pt idx="1">
                  <c:v>139.66551967113952</c:v>
                </c:pt>
                <c:pt idx="2">
                  <c:v>216.36889269029115</c:v>
                </c:pt>
                <c:pt idx="3">
                  <c:v>572.45828150893146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152-47FB-9121-B73D96571C61}"/>
            </c:ext>
          </c:extLst>
        </c:ser>
        <c:ser>
          <c:idx val="2"/>
          <c:order val="2"/>
          <c:tx>
            <c:v>1160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xVal>
            <c:numRef>
              <c:f>Nucleation!$E$34:$E$37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24</c:v>
                </c:pt>
                <c:pt idx="3">
                  <c:v>168</c:v>
                </c:pt>
              </c:numCache>
            </c:numRef>
          </c:xVal>
          <c:yVal>
            <c:numRef>
              <c:f>Nucleation!$J$34:$J$37</c:f>
              <c:numCache>
                <c:formatCode>0</c:formatCode>
                <c:ptCount val="4"/>
                <c:pt idx="0">
                  <c:v>77.527091391071352</c:v>
                </c:pt>
                <c:pt idx="1">
                  <c:v>109.63986409659151</c:v>
                </c:pt>
                <c:pt idx="2">
                  <c:v>169.85334709061738</c:v>
                </c:pt>
                <c:pt idx="3">
                  <c:v>449.38971575370994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5152-47FB-9121-B73D96571C61}"/>
            </c:ext>
          </c:extLst>
        </c:ser>
        <c:ser>
          <c:idx val="3"/>
          <c:order val="3"/>
          <c:tx>
            <c:v>1120 °C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Nucleation!$E$42:$E$45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24</c:v>
                </c:pt>
                <c:pt idx="3">
                  <c:v>168</c:v>
                </c:pt>
              </c:numCache>
            </c:numRef>
          </c:xVal>
          <c:yVal>
            <c:numRef>
              <c:f>Nucleation!$J$42:$J$45</c:f>
              <c:numCache>
                <c:formatCode>0</c:formatCode>
                <c:ptCount val="4"/>
                <c:pt idx="0">
                  <c:v>52.421777779100132</c:v>
                </c:pt>
                <c:pt idx="1">
                  <c:v>74.13558909891195</c:v>
                </c:pt>
                <c:pt idx="2">
                  <c:v>114.85036077654485</c:v>
                </c:pt>
                <c:pt idx="3">
                  <c:v>303.86549260078476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5152-47FB-9121-B73D96571C61}"/>
            </c:ext>
          </c:extLst>
        </c:ser>
        <c:ser>
          <c:idx val="4"/>
          <c:order val="4"/>
          <c:tx>
            <c:v>1100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xVal>
            <c:numRef>
              <c:f>Nucleation!$E$46:$E$49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24</c:v>
                </c:pt>
                <c:pt idx="3">
                  <c:v>168</c:v>
                </c:pt>
              </c:numCache>
            </c:numRef>
          </c:xVal>
          <c:yVal>
            <c:numRef>
              <c:f>Nucleation!$J$46:$J$49</c:f>
              <c:numCache>
                <c:formatCode>0</c:formatCode>
                <c:ptCount val="4"/>
                <c:pt idx="0">
                  <c:v>52.421777779100132</c:v>
                </c:pt>
                <c:pt idx="1">
                  <c:v>74.13558909891195</c:v>
                </c:pt>
                <c:pt idx="2">
                  <c:v>114.85036077654485</c:v>
                </c:pt>
                <c:pt idx="3">
                  <c:v>303.86549260078476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5152-47FB-9121-B73D96571C61}"/>
            </c:ext>
          </c:extLst>
        </c:ser>
        <c:ser>
          <c:idx val="5"/>
          <c:order val="5"/>
          <c:tx>
            <c:v>1050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xVal>
            <c:numRef>
              <c:f>Nucleation!$E$50:$E$53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24</c:v>
                </c:pt>
                <c:pt idx="3">
                  <c:v>168</c:v>
                </c:pt>
              </c:numCache>
            </c:numRef>
          </c:xVal>
          <c:yVal>
            <c:numRef>
              <c:f>Nucleation!$J$50:$J$53</c:f>
              <c:numCache>
                <c:formatCode>0</c:formatCode>
                <c:ptCount val="4"/>
                <c:pt idx="0">
                  <c:v>43.222602569839339</c:v>
                </c:pt>
                <c:pt idx="1">
                  <c:v>61.125990755328985</c:v>
                </c:pt>
                <c:pt idx="2">
                  <c:v>94.695977686327069</c:v>
                </c:pt>
                <c:pt idx="3">
                  <c:v>250.54200711614305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5152-47FB-9121-B73D96571C61}"/>
            </c:ext>
          </c:extLst>
        </c:ser>
        <c:ser>
          <c:idx val="6"/>
          <c:order val="6"/>
          <c:tx>
            <c:v>1000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rgbClr val="C00000"/>
              </a:solidFill>
              <a:ln w="635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C00000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xVal>
            <c:numRef>
              <c:f>Nucleation!$E$54:$E$57</c:f>
              <c:numCache>
                <c:formatCode>General</c:formatCode>
                <c:ptCount val="4"/>
                <c:pt idx="0">
                  <c:v>5</c:v>
                </c:pt>
                <c:pt idx="1">
                  <c:v>10</c:v>
                </c:pt>
                <c:pt idx="2">
                  <c:v>24</c:v>
                </c:pt>
                <c:pt idx="3">
                  <c:v>168</c:v>
                </c:pt>
              </c:numCache>
            </c:numRef>
          </c:xVal>
          <c:yVal>
            <c:numRef>
              <c:f>Nucleation!$J$54:$J$57</c:f>
              <c:numCache>
                <c:formatCode>0</c:formatCode>
                <c:ptCount val="4"/>
                <c:pt idx="0">
                  <c:v>26.606921642205371</c:v>
                </c:pt>
                <c:pt idx="1">
                  <c:v>37.62786943940506</c:v>
                </c:pt>
                <c:pt idx="2">
                  <c:v>58.292844676833113</c:v>
                </c:pt>
                <c:pt idx="3">
                  <c:v>154.22837022941576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5152-47FB-9121-B73D96571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8050592"/>
        <c:axId val="1288055392"/>
      </c:scatterChart>
      <c:valAx>
        <c:axId val="1288050592"/>
        <c:scaling>
          <c:orientation val="minMax"/>
          <c:max val="2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05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Duration (hour)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88055392"/>
        <c:crosses val="autoZero"/>
        <c:crossBetween val="midCat"/>
        <c:minorUnit val="25"/>
      </c:valAx>
      <c:valAx>
        <c:axId val="12880553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Diffusion length (µm)</a:t>
                </a:r>
              </a:p>
            </c:rich>
          </c:tx>
          <c:layout>
            <c:manualLayout>
              <c:xMode val="edge"/>
              <c:yMode val="edge"/>
              <c:x val="2.2255946894156324E-2"/>
              <c:y val="0.213325678040244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88050592"/>
        <c:crosses val="autoZero"/>
        <c:crossBetween val="midCat"/>
        <c:majorUnit val="200"/>
        <c:minorUnit val="50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egendEntry>
        <c:idx val="3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ayout>
        <c:manualLayout>
          <c:xMode val="edge"/>
          <c:yMode val="edge"/>
          <c:x val="0.15424181699653372"/>
          <c:y val="6.9153178769320492E-2"/>
          <c:w val="0.30625056187713784"/>
          <c:h val="0.30150845727617387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4</xdr:row>
      <xdr:rowOff>9525</xdr:rowOff>
    </xdr:from>
    <xdr:to>
      <xdr:col>15</xdr:col>
      <xdr:colOff>552450</xdr:colOff>
      <xdr:row>14</xdr:row>
      <xdr:rowOff>104775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3673F3D-5BC0-4998-BD8F-ED2582CF3BF1}"/>
            </a:ext>
          </a:extLst>
        </xdr:cNvPr>
        <xdr:cNvSpPr txBox="1"/>
      </xdr:nvSpPr>
      <xdr:spPr>
        <a:xfrm>
          <a:off x="4686300" y="771525"/>
          <a:ext cx="7296150" cy="2000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Dynamics of plagioclase textural evolution and the role of thermal history on the nucleation process</a:t>
          </a:r>
          <a:endParaRPr lang="fr-FR" sz="1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Melvyn Billon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*, Jacqueline Vander Auwera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Olivier Namur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Marian Holness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Bernard Charlier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endParaRPr lang="fr-FR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fr-BE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fr-BE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Département de Géologie, Université de Liège, Allée du Six Août 12, 4000 Liège, Belgium</a:t>
          </a: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Department of Earth and Environmental Sciences, KULeuven, Celestijnenlaan 200E, 3001 Leuven, Belgium</a:t>
          </a: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Department of Earth Sciences, University of Cambridge, Downing Street, Cambridge CB2 3EQ, UK</a:t>
          </a: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180975</xdr:rowOff>
    </xdr:from>
    <xdr:to>
      <xdr:col>10</xdr:col>
      <xdr:colOff>361950</xdr:colOff>
      <xdr:row>28</xdr:row>
      <xdr:rowOff>133350</xdr:rowOff>
    </xdr:to>
    <xdr:pic>
      <xdr:nvPicPr>
        <xdr:cNvPr id="2" name="Graphique 1">
          <a:extLst>
            <a:ext uri="{FF2B5EF4-FFF2-40B4-BE49-F238E27FC236}">
              <a16:creationId xmlns:a16="http://schemas.microsoft.com/office/drawing/2014/main" id="{E5CBB22C-6000-F4FC-494C-BC115526A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33450" y="371475"/>
          <a:ext cx="7048500" cy="5095875"/>
        </a:xfrm>
        <a:prstGeom prst="rect">
          <a:avLst/>
        </a:prstGeom>
      </xdr:spPr>
    </xdr:pic>
    <xdr:clientData/>
  </xdr:twoCellAnchor>
  <xdr:twoCellAnchor>
    <xdr:from>
      <xdr:col>4</xdr:col>
      <xdr:colOff>38099</xdr:colOff>
      <xdr:row>29</xdr:row>
      <xdr:rowOff>166686</xdr:rowOff>
    </xdr:from>
    <xdr:to>
      <xdr:col>7</xdr:col>
      <xdr:colOff>752474</xdr:colOff>
      <xdr:row>32</xdr:row>
      <xdr:rowOff>161925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F0D6FAA-AE04-10EF-0B82-F872A105ACAE}"/>
            </a:ext>
          </a:extLst>
        </xdr:cNvPr>
        <xdr:cNvSpPr txBox="1"/>
      </xdr:nvSpPr>
      <xdr:spPr>
        <a:xfrm>
          <a:off x="3086099" y="5691186"/>
          <a:ext cx="3000375" cy="5667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BE" sz="1400" b="1">
              <a:latin typeface="Times New Roman" panose="02020603050405020304" pitchFamily="18" charset="0"/>
              <a:cs typeface="Times New Roman" panose="02020603050405020304" pitchFamily="18" charset="0"/>
            </a:rPr>
            <a:t>Figure S1: Grain-size</a:t>
          </a:r>
          <a:r>
            <a:rPr lang="fr-BE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distribution of OS36 powder</a:t>
          </a:r>
          <a:endParaRPr lang="fr-BE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285750</xdr:colOff>
      <xdr:row>88</xdr:row>
      <xdr:rowOff>54429</xdr:rowOff>
    </xdr:from>
    <xdr:to>
      <xdr:col>23</xdr:col>
      <xdr:colOff>81643</xdr:colOff>
      <xdr:row>98</xdr:row>
      <xdr:rowOff>149679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E099CF5-6FAA-6659-2248-00A17E8EFA45}"/>
            </a:ext>
          </a:extLst>
        </xdr:cNvPr>
        <xdr:cNvSpPr txBox="1"/>
      </xdr:nvSpPr>
      <xdr:spPr>
        <a:xfrm>
          <a:off x="9987643" y="17580429"/>
          <a:ext cx="15879536" cy="2000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BE" sz="1600" b="1">
              <a:latin typeface="Times New Roman" panose="02020603050405020304" pitchFamily="18" charset="0"/>
              <a:cs typeface="Times New Roman" panose="02020603050405020304" pitchFamily="18" charset="0"/>
            </a:rPr>
            <a:t>Table</a:t>
          </a:r>
          <a:r>
            <a:rPr lang="fr-BE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S1</a:t>
          </a:r>
          <a:r>
            <a:rPr lang="fr-BE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: 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Microstructural characteristics determined from image segmentation.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refer to the initial and final temperatures of the runs. As refered in the main text, here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en-US" sz="1600" i="1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sat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refers to the beginning of nucleation of the first phase (plagioclase in our case). </a:t>
          </a:r>
          <a:r>
            <a:rPr lang="el-GR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Δ</a:t>
          </a:r>
          <a:r>
            <a:rPr lang="fr-BE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fr-BE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represents the degree of superheating relative to the onset of nucleation. </a:t>
          </a:r>
          <a:r>
            <a:rPr lang="el-GR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Δ</a:t>
          </a:r>
          <a:r>
            <a:rPr lang="fr-BE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fr-BE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iso</a:t>
          </a:r>
          <a:r>
            <a:rPr lang="fr-BE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corresponds to the superheating relative to the saturation temperature measured in our isothermal runs (and in agreement with Rhyolite-MELTS predictions). </a:t>
          </a:r>
          <a:r>
            <a:rPr lang="el-GR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Δ</a:t>
          </a:r>
          <a:r>
            <a:rPr lang="fr-BE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fr-BE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cool</a:t>
          </a:r>
          <a:r>
            <a:rPr lang="fr-BE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refers to the superheating considering the potential undercooling required to trigger nucleation during cooling</a:t>
          </a:r>
          <a:r>
            <a:rPr lang="en-US" sz="1600" baseline="0">
              <a:solidFill>
                <a:schemeClr val="dk1"/>
              </a:solidFill>
              <a:effectLst/>
              <a:latin typeface="Cambria Math" panose="02040503050406030204" pitchFamily="18" charset="0"/>
              <a:ea typeface="Cambria Math" panose="02040503050406030204" pitchFamily="18" charset="0"/>
              <a:cs typeface="Times New Roman" panose="02020603050405020304" pitchFamily="18" charset="0"/>
            </a:rPr>
            <a:t>. 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−</a:t>
          </a:r>
          <a:r>
            <a:rPr lang="fr-BE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Δ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is the nominal degree of undercooling (−</a:t>
          </a:r>
          <a:r>
            <a:rPr lang="fr-BE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Δ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=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sat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−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</a:t>
          </a:r>
          <a:r>
            <a:rPr lang="en-US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We take into account the potential shift of the nucleation beggining in our calculation of -</a:t>
          </a:r>
          <a:r>
            <a:rPr lang="en-US" sz="1600" i="1" baseline="0">
              <a:solidFill>
                <a:schemeClr val="dk1"/>
              </a:solidFill>
              <a:effectLst/>
              <a:latin typeface="Cambria Math" panose="02040503050406030204" pitchFamily="18" charset="0"/>
              <a:ea typeface="Cambria Math" panose="02040503050406030204" pitchFamily="18" charset="0"/>
              <a:cs typeface="Times New Roman" panose="02020603050405020304" pitchFamily="18" charset="0"/>
            </a:rPr>
            <a:t>∆T</a:t>
          </a:r>
          <a:r>
            <a:rPr lang="en-US" sz="1600" i="1" baseline="-25000">
              <a:solidFill>
                <a:schemeClr val="dk1"/>
              </a:solidFill>
              <a:effectLst/>
              <a:latin typeface="Cambria Math" panose="02040503050406030204" pitchFamily="18" charset="0"/>
              <a:ea typeface="Cambria Math" panose="02040503050406030204" pitchFamily="18" charset="0"/>
              <a:cs typeface="Times New Roman" panose="02020603050405020304" pitchFamily="18" charset="0"/>
            </a:rPr>
            <a:t>n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60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duration of the final experimental step is also provided in hours (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final step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and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refer to bubble and plagioclase number densities.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mean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is the mean plagioclase crystal size measured on the entire segmented population. </a:t>
          </a:r>
          <a:r>
            <a:rPr lang="en-US" sz="16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</a:t>
          </a:r>
          <a:r>
            <a:rPr lang="en-US" sz="1600" baseline="-25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max, av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is the maximum plagioclase size, calculated as the average of the ten largest plagioclase crystals. CR and ISO correspond, respectively, to cooling rate and isothermal runs. Phase abbreviations: P.c.: pre-existing plagioclase</a:t>
          </a:r>
          <a:r>
            <a:rPr lang="en-US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fragments</a:t>
          </a:r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; Plg: plagioclase; Cpx: clinopyroxene; Ox: Fe-Ti oxides; gl: glass. </a:t>
          </a:r>
          <a:endParaRPr lang="fr-BE" sz="16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endParaRPr lang="fr-BE" sz="12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82</xdr:row>
      <xdr:rowOff>0</xdr:rowOff>
    </xdr:from>
    <xdr:to>
      <xdr:col>14</xdr:col>
      <xdr:colOff>95250</xdr:colOff>
      <xdr:row>83</xdr:row>
      <xdr:rowOff>178593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2B56356-55BE-48AF-8E7C-AD76CDAA51C1}"/>
            </a:ext>
          </a:extLst>
        </xdr:cNvPr>
        <xdr:cNvSpPr txBox="1"/>
      </xdr:nvSpPr>
      <xdr:spPr>
        <a:xfrm>
          <a:off x="6179345" y="16656844"/>
          <a:ext cx="6226968" cy="3690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BE" sz="1600" b="1">
              <a:latin typeface="Times New Roman" panose="02020603050405020304" pitchFamily="18" charset="0"/>
              <a:cs typeface="Times New Roman" panose="02020603050405020304" pitchFamily="18" charset="0"/>
            </a:rPr>
            <a:t>Table</a:t>
          </a:r>
          <a:r>
            <a:rPr lang="fr-BE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S2</a:t>
          </a:r>
          <a:r>
            <a:rPr lang="fr-BE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: </a:t>
          </a:r>
          <a:r>
            <a:rPr lang="fr-BE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Nucleation adn Growth rates calculated from our experiments.</a:t>
          </a:r>
        </a:p>
        <a:p>
          <a:endParaRPr lang="fr-BE" sz="1200"/>
        </a:p>
      </xdr:txBody>
    </xdr:sp>
    <xdr:clientData/>
  </xdr:twoCellAnchor>
  <xdr:twoCellAnchor>
    <xdr:from>
      <xdr:col>27</xdr:col>
      <xdr:colOff>1012031</xdr:colOff>
      <xdr:row>9</xdr:row>
      <xdr:rowOff>35719</xdr:rowOff>
    </xdr:from>
    <xdr:to>
      <xdr:col>33</xdr:col>
      <xdr:colOff>678655</xdr:colOff>
      <xdr:row>16</xdr:row>
      <xdr:rowOff>71437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56042FC-E46B-4D9D-A872-18E50406F138}"/>
            </a:ext>
          </a:extLst>
        </xdr:cNvPr>
        <xdr:cNvSpPr txBox="1"/>
      </xdr:nvSpPr>
      <xdr:spPr>
        <a:xfrm>
          <a:off x="24253031" y="1845469"/>
          <a:ext cx="6226968" cy="13692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BE" sz="1600" b="1">
              <a:latin typeface="Times New Roman" panose="02020603050405020304" pitchFamily="18" charset="0"/>
              <a:cs typeface="Times New Roman" panose="02020603050405020304" pitchFamily="18" charset="0"/>
            </a:rPr>
            <a:t>Table</a:t>
          </a:r>
          <a:r>
            <a:rPr lang="fr-BE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S3</a:t>
          </a:r>
          <a:r>
            <a:rPr lang="fr-BE" sz="1600" baseline="0">
              <a:latin typeface="Times New Roman" panose="02020603050405020304" pitchFamily="18" charset="0"/>
              <a:cs typeface="Times New Roman" panose="02020603050405020304" pitchFamily="18" charset="0"/>
            </a:rPr>
            <a:t>: </a:t>
          </a:r>
          <a:r>
            <a:rPr lang="fr-BE" sz="16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Linear correlation between the logarithms of nucleation (J) and growth (G) rates and the logarithms of growth and nucleation times. Because some of our runs contain pre-existing plagioclase fragments, the growth process can begin first, compared to the nucleation of new crystals.</a:t>
          </a:r>
          <a:endParaRPr lang="fr-BE" sz="1200"/>
        </a:p>
      </xdr:txBody>
    </xdr:sp>
    <xdr:clientData/>
  </xdr:twoCellAnchor>
  <xdr:twoCellAnchor>
    <xdr:from>
      <xdr:col>27</xdr:col>
      <xdr:colOff>958452</xdr:colOff>
      <xdr:row>19</xdr:row>
      <xdr:rowOff>92869</xdr:rowOff>
    </xdr:from>
    <xdr:to>
      <xdr:col>33</xdr:col>
      <xdr:colOff>690562</xdr:colOff>
      <xdr:row>34</xdr:row>
      <xdr:rowOff>71436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E803F4FA-5B1D-9F44-0A00-FC86FEF8C5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26</xdr:col>
      <xdr:colOff>559594</xdr:colOff>
      <xdr:row>36</xdr:row>
      <xdr:rowOff>11907</xdr:rowOff>
    </xdr:from>
    <xdr:to>
      <xdr:col>32</xdr:col>
      <xdr:colOff>815579</xdr:colOff>
      <xdr:row>55</xdr:row>
      <xdr:rowOff>35718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BAD7D3FC-47CC-4246-B57B-D7795F464C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309562</xdr:colOff>
      <xdr:row>54</xdr:row>
      <xdr:rowOff>116681</xdr:rowOff>
    </xdr:from>
    <xdr:to>
      <xdr:col>22</xdr:col>
      <xdr:colOff>273843</xdr:colOff>
      <xdr:row>71</xdr:row>
      <xdr:rowOff>166686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7AD46F2-F41F-6967-574D-E00ECDF9C1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357187</xdr:colOff>
      <xdr:row>85</xdr:row>
      <xdr:rowOff>107156</xdr:rowOff>
    </xdr:from>
    <xdr:to>
      <xdr:col>5</xdr:col>
      <xdr:colOff>1262061</xdr:colOff>
      <xdr:row>87</xdr:row>
      <xdr:rowOff>154781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8868104-0FC0-4BA4-A951-540B236C8CB9}"/>
            </a:ext>
          </a:extLst>
        </xdr:cNvPr>
        <xdr:cNvSpPr txBox="1"/>
      </xdr:nvSpPr>
      <xdr:spPr>
        <a:xfrm>
          <a:off x="1119187" y="16418719"/>
          <a:ext cx="6226968" cy="4286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Table S4</a:t>
          </a:r>
          <a:r>
            <a:rPr kumimoji="0" lang="fr-BE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</a:t>
          </a:r>
          <a:r>
            <a:rPr lang="fr-FR" sz="1600">
              <a:latin typeface="Times New Roman" panose="02020603050405020304" pitchFamily="18" charset="0"/>
              <a:cs typeface="Times New Roman" panose="02020603050405020304" pitchFamily="18" charset="0"/>
            </a:rPr>
            <a:t>Crystal proportions for each plagioclase size range</a:t>
          </a: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584202</xdr:colOff>
      <xdr:row>37</xdr:row>
      <xdr:rowOff>66676</xdr:rowOff>
    </xdr:from>
    <xdr:to>
      <xdr:col>47</xdr:col>
      <xdr:colOff>85726</xdr:colOff>
      <xdr:row>53</xdr:row>
      <xdr:rowOff>41276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C6861AC8-BB60-4C91-B3D5-4B0F9714FE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39</xdr:col>
      <xdr:colOff>342900</xdr:colOff>
      <xdr:row>165</xdr:row>
      <xdr:rowOff>171450</xdr:rowOff>
    </xdr:from>
    <xdr:to>
      <xdr:col>45</xdr:col>
      <xdr:colOff>47625</xdr:colOff>
      <xdr:row>182</xdr:row>
      <xdr:rowOff>152400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10BB3CB6-2EE9-476F-828B-8F835451E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45</xdr:col>
      <xdr:colOff>361952</xdr:colOff>
      <xdr:row>165</xdr:row>
      <xdr:rowOff>152400</xdr:rowOff>
    </xdr:from>
    <xdr:to>
      <xdr:col>50</xdr:col>
      <xdr:colOff>676276</xdr:colOff>
      <xdr:row>182</xdr:row>
      <xdr:rowOff>123825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E1795C69-B955-4362-8B8F-5FA628C7A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45</xdr:col>
      <xdr:colOff>337608</xdr:colOff>
      <xdr:row>183</xdr:row>
      <xdr:rowOff>22225</xdr:rowOff>
    </xdr:from>
    <xdr:to>
      <xdr:col>51</xdr:col>
      <xdr:colOff>585258</xdr:colOff>
      <xdr:row>199</xdr:row>
      <xdr:rowOff>184150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5A054183-4C4F-4B66-8B5E-12F02F1B29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39</xdr:col>
      <xdr:colOff>85726</xdr:colOff>
      <xdr:row>182</xdr:row>
      <xdr:rowOff>180975</xdr:rowOff>
    </xdr:from>
    <xdr:to>
      <xdr:col>45</xdr:col>
      <xdr:colOff>257176</xdr:colOff>
      <xdr:row>199</xdr:row>
      <xdr:rowOff>152400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8B071D15-DF58-4491-8A5A-DE2993855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38</xdr:col>
      <xdr:colOff>714375</xdr:colOff>
      <xdr:row>2</xdr:row>
      <xdr:rowOff>85725</xdr:rowOff>
    </xdr:from>
    <xdr:to>
      <xdr:col>44</xdr:col>
      <xdr:colOff>180974</xdr:colOff>
      <xdr:row>18</xdr:row>
      <xdr:rowOff>28575</xdr:rowOff>
    </xdr:to>
    <xdr:graphicFrame macro="">
      <xdr:nvGraphicFramePr>
        <xdr:cNvPr id="19" name="Graphique 18">
          <a:extLst>
            <a:ext uri="{FF2B5EF4-FFF2-40B4-BE49-F238E27FC236}">
              <a16:creationId xmlns:a16="http://schemas.microsoft.com/office/drawing/2014/main" id="{F69D8CDF-D8D2-43B2-8B57-9761331774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32</xdr:col>
      <xdr:colOff>466725</xdr:colOff>
      <xdr:row>2</xdr:row>
      <xdr:rowOff>47624</xdr:rowOff>
    </xdr:from>
    <xdr:to>
      <xdr:col>38</xdr:col>
      <xdr:colOff>542925</xdr:colOff>
      <xdr:row>17</xdr:row>
      <xdr:rowOff>95249</xdr:rowOff>
    </xdr:to>
    <xdr:graphicFrame macro="">
      <xdr:nvGraphicFramePr>
        <xdr:cNvPr id="23" name="Graphique 22">
          <a:extLst>
            <a:ext uri="{FF2B5EF4-FFF2-40B4-BE49-F238E27FC236}">
              <a16:creationId xmlns:a16="http://schemas.microsoft.com/office/drawing/2014/main" id="{07E53883-825C-47C7-BB31-848C552520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44</xdr:col>
      <xdr:colOff>276225</xdr:colOff>
      <xdr:row>2</xdr:row>
      <xdr:rowOff>104775</xdr:rowOff>
    </xdr:from>
    <xdr:to>
      <xdr:col>49</xdr:col>
      <xdr:colOff>504824</xdr:colOff>
      <xdr:row>18</xdr:row>
      <xdr:rowOff>47625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C74250A8-A7AE-438B-89E1-6261F8EFBD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632980</xdr:colOff>
      <xdr:row>34</xdr:row>
      <xdr:rowOff>171450</xdr:rowOff>
    </xdr:from>
    <xdr:to>
      <xdr:col>35</xdr:col>
      <xdr:colOff>699656</xdr:colOff>
      <xdr:row>52</xdr:row>
      <xdr:rowOff>160769</xdr:rowOff>
    </xdr:to>
    <xdr:graphicFrame macro="">
      <xdr:nvGraphicFramePr>
        <xdr:cNvPr id="22" name="Graphique 21">
          <a:extLst>
            <a:ext uri="{FF2B5EF4-FFF2-40B4-BE49-F238E27FC236}">
              <a16:creationId xmlns:a16="http://schemas.microsoft.com/office/drawing/2014/main" id="{46873C18-1383-434F-99A4-7173B7C41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36</xdr:col>
      <xdr:colOff>270164</xdr:colOff>
      <xdr:row>35</xdr:row>
      <xdr:rowOff>104775</xdr:rowOff>
    </xdr:from>
    <xdr:to>
      <xdr:col>41</xdr:col>
      <xdr:colOff>336840</xdr:colOff>
      <xdr:row>53</xdr:row>
      <xdr:rowOff>24390</xdr:rowOff>
    </xdr:to>
    <xdr:graphicFrame macro="">
      <xdr:nvGraphicFramePr>
        <xdr:cNvPr id="34" name="Graphique 33">
          <a:extLst>
            <a:ext uri="{FF2B5EF4-FFF2-40B4-BE49-F238E27FC236}">
              <a16:creationId xmlns:a16="http://schemas.microsoft.com/office/drawing/2014/main" id="{B065858B-6172-449C-B257-9039BDEBB0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29</xdr:col>
      <xdr:colOff>447675</xdr:colOff>
      <xdr:row>105</xdr:row>
      <xdr:rowOff>133351</xdr:rowOff>
    </xdr:from>
    <xdr:to>
      <xdr:col>36</xdr:col>
      <xdr:colOff>133350</xdr:colOff>
      <xdr:row>124</xdr:row>
      <xdr:rowOff>19050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B04AA289-8AFD-4B0A-B068-470B26D77F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85725</xdr:colOff>
      <xdr:row>130</xdr:row>
      <xdr:rowOff>95250</xdr:rowOff>
    </xdr:from>
    <xdr:to>
      <xdr:col>26</xdr:col>
      <xdr:colOff>533400</xdr:colOff>
      <xdr:row>148</xdr:row>
      <xdr:rowOff>180974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1ED0F0F2-2D39-4C8D-B07B-73DC51AC2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27</xdr:col>
      <xdr:colOff>66675</xdr:colOff>
      <xdr:row>130</xdr:row>
      <xdr:rowOff>85725</xdr:rowOff>
    </xdr:from>
    <xdr:to>
      <xdr:col>33</xdr:col>
      <xdr:colOff>514350</xdr:colOff>
      <xdr:row>148</xdr:row>
      <xdr:rowOff>171449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5216FAA3-4A07-49D3-91F2-05C08C4BD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723900</xdr:colOff>
      <xdr:row>1</xdr:row>
      <xdr:rowOff>180975</xdr:rowOff>
    </xdr:from>
    <xdr:to>
      <xdr:col>14</xdr:col>
      <xdr:colOff>733426</xdr:colOff>
      <xdr:row>18</xdr:row>
      <xdr:rowOff>14865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FA8AFAE-38ED-4DE8-B381-F0E472E88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104774</xdr:colOff>
      <xdr:row>14</xdr:row>
      <xdr:rowOff>123825</xdr:rowOff>
    </xdr:from>
    <xdr:to>
      <xdr:col>25</xdr:col>
      <xdr:colOff>704849</xdr:colOff>
      <xdr:row>30</xdr:row>
      <xdr:rowOff>148215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5E0031B0-F335-461B-A0F4-77011FE7EC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447675</xdr:colOff>
      <xdr:row>34</xdr:row>
      <xdr:rowOff>57150</xdr:rowOff>
    </xdr:from>
    <xdr:to>
      <xdr:col>36</xdr:col>
      <xdr:colOff>285750</xdr:colOff>
      <xdr:row>50</xdr:row>
      <xdr:rowOff>81540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6F22B2D3-68F5-4266-A0C2-9E33219E4D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57</xdr:row>
      <xdr:rowOff>133349</xdr:rowOff>
    </xdr:from>
    <xdr:to>
      <xdr:col>7</xdr:col>
      <xdr:colOff>514350</xdr:colOff>
      <xdr:row>69</xdr:row>
      <xdr:rowOff>123824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AC7EA9A-F63E-DA26-B53B-519AC39A4CF9}"/>
            </a:ext>
          </a:extLst>
        </xdr:cNvPr>
        <xdr:cNvSpPr txBox="1"/>
      </xdr:nvSpPr>
      <xdr:spPr>
        <a:xfrm>
          <a:off x="752475" y="11058524"/>
          <a:ext cx="6057900" cy="2276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>
              <a:latin typeface="Times New Roman" panose="02020603050405020304" pitchFamily="18" charset="0"/>
              <a:cs typeface="Times New Roman" panose="02020603050405020304" pitchFamily="18" charset="0"/>
            </a:rPr>
            <a:t>REFERENCES</a:t>
          </a:r>
        </a:p>
        <a:p>
          <a:endParaRPr lang="fr-FR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Cabane, H., Laporte, D. &amp; Provost, A. (2005). An experimental study of Ostwald ripening of olivine and plagioclase in silicate melts: implications for the growth and size of crystals in magmas. </a:t>
          </a:r>
          <a:r>
            <a:rPr lang="en-US" sz="12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Contributions to Mineralogy and Petrology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150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37–53. </a:t>
          </a:r>
          <a:r>
            <a:rPr lang="en-US" sz="1200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https://doi.org/</a:t>
          </a:r>
          <a:r>
            <a:rPr lang="fr-FR" sz="1200" u="sng">
              <a:latin typeface="Times New Roman" panose="02020603050405020304" pitchFamily="18" charset="0"/>
              <a:cs typeface="Times New Roman" panose="02020603050405020304" pitchFamily="18" charset="0"/>
            </a:rPr>
            <a:t>10.1007/s00410-005-0002-2</a:t>
          </a:r>
          <a:endParaRPr lang="fr-FR" sz="1200" u="sng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fr-FR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Pupier, E., Duchene, S. &amp; Toplis, M. J. (2008). Experimental quantification of plagioclase crystal size distribution during cooling of a basaltic liquid. </a:t>
          </a:r>
          <a:r>
            <a:rPr lang="en-US" sz="12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Contributions to Mineralogy and Petrology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155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555–570. </a:t>
          </a:r>
          <a:r>
            <a:rPr lang="fr-FR" sz="1200" b="0" i="0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https://doi.org/10.1007/s00410-007-0258-9</a:t>
          </a:r>
          <a:endParaRPr lang="fr-FR" sz="1200" u="sng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1285874</xdr:colOff>
      <xdr:row>53</xdr:row>
      <xdr:rowOff>47625</xdr:rowOff>
    </xdr:from>
    <xdr:to>
      <xdr:col>13</xdr:col>
      <xdr:colOff>123824</xdr:colOff>
      <xdr:row>56</xdr:row>
      <xdr:rowOff>95250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2D6E9E1-B133-42FE-98F5-A191E796EEF7}"/>
            </a:ext>
          </a:extLst>
        </xdr:cNvPr>
        <xdr:cNvSpPr txBox="1"/>
      </xdr:nvSpPr>
      <xdr:spPr>
        <a:xfrm>
          <a:off x="4752974" y="10210800"/>
          <a:ext cx="6448425" cy="6191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Table S5</a:t>
          </a:r>
          <a:r>
            <a:rPr kumimoji="0" lang="fr-BE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Textural parameters associated with the final dwell duration, including literature data from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Cabane et al. (2005)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 and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Pupier et al. (2008)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466725</xdr:colOff>
      <xdr:row>0</xdr:row>
      <xdr:rowOff>166687</xdr:rowOff>
    </xdr:from>
    <xdr:to>
      <xdr:col>23</xdr:col>
      <xdr:colOff>466725</xdr:colOff>
      <xdr:row>14</xdr:row>
      <xdr:rowOff>185737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2990AC5-5C54-FCE6-76CA-D39D7FCC70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190500</xdr:colOff>
      <xdr:row>21</xdr:row>
      <xdr:rowOff>131185</xdr:rowOff>
    </xdr:from>
    <xdr:to>
      <xdr:col>17</xdr:col>
      <xdr:colOff>640773</xdr:colOff>
      <xdr:row>36</xdr:row>
      <xdr:rowOff>16885</xdr:rowOff>
    </xdr:to>
    <xdr:grpSp>
      <xdr:nvGrpSpPr>
        <xdr:cNvPr id="6" name="Groupe 5">
          <a:extLst>
            <a:ext uri="{FF2B5EF4-FFF2-40B4-BE49-F238E27FC236}">
              <a16:creationId xmlns:a16="http://schemas.microsoft.com/office/drawing/2014/main" id="{1D05DECF-4F8D-0DD9-DF9B-203B8DB72E59}"/>
            </a:ext>
          </a:extLst>
        </xdr:cNvPr>
        <xdr:cNvGrpSpPr/>
      </xdr:nvGrpSpPr>
      <xdr:grpSpPr>
        <a:xfrm>
          <a:off x="12801600" y="4255510"/>
          <a:ext cx="4260273" cy="2743200"/>
          <a:chOff x="12798136" y="3863253"/>
          <a:chExt cx="4260273" cy="2743200"/>
        </a:xfrm>
      </xdr:grpSpPr>
      <xdr:graphicFrame macro="">
        <xdr:nvGraphicFramePr>
          <xdr:cNvPr id="3" name="Graphique 2">
            <a:extLst>
              <a:ext uri="{FF2B5EF4-FFF2-40B4-BE49-F238E27FC236}">
                <a16:creationId xmlns:a16="http://schemas.microsoft.com/office/drawing/2014/main" id="{3C8A2B87-12E3-8591-0105-71AAEA8BE8CB}"/>
              </a:ext>
            </a:extLst>
          </xdr:cNvPr>
          <xdr:cNvGraphicFramePr/>
        </xdr:nvGraphicFramePr>
        <xdr:xfrm>
          <a:off x="12798136" y="3863253"/>
          <a:ext cx="4260273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5" name="Connecteur droit 4">
            <a:extLst>
              <a:ext uri="{FF2B5EF4-FFF2-40B4-BE49-F238E27FC236}">
                <a16:creationId xmlns:a16="http://schemas.microsoft.com/office/drawing/2014/main" id="{EE01026F-B8F5-0654-1198-43971053DCFC}"/>
              </a:ext>
            </a:extLst>
          </xdr:cNvPr>
          <xdr:cNvCxnSpPr/>
        </xdr:nvCxnSpPr>
        <xdr:spPr>
          <a:xfrm flipV="1">
            <a:off x="13803457" y="5056043"/>
            <a:ext cx="0" cy="995796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495300</xdr:colOff>
      <xdr:row>12</xdr:row>
      <xdr:rowOff>152401</xdr:rowOff>
    </xdr:from>
    <xdr:to>
      <xdr:col>15</xdr:col>
      <xdr:colOff>19050</xdr:colOff>
      <xdr:row>15</xdr:row>
      <xdr:rowOff>152401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82F2F87-FAAB-4BE2-B8A6-432DD0C54BF0}"/>
            </a:ext>
          </a:extLst>
        </xdr:cNvPr>
        <xdr:cNvSpPr txBox="1"/>
      </xdr:nvSpPr>
      <xdr:spPr>
        <a:xfrm>
          <a:off x="8467725" y="2495551"/>
          <a:ext cx="6448425" cy="5715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Table S6</a:t>
          </a:r>
          <a:r>
            <a:rPr kumimoji="0" lang="fr-BE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Diffusion coefficients of various elements (Si, Al, Ca, and Mg) as a function of temperature.</a:t>
          </a: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0</xdr:colOff>
      <xdr:row>59</xdr:row>
      <xdr:rowOff>0</xdr:rowOff>
    </xdr:from>
    <xdr:to>
      <xdr:col>9</xdr:col>
      <xdr:colOff>942975</xdr:colOff>
      <xdr:row>62</xdr:row>
      <xdr:rowOff>114300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1ACEAAA-3341-4300-8796-1BC2AA6D135A}"/>
            </a:ext>
          </a:extLst>
        </xdr:cNvPr>
        <xdr:cNvSpPr txBox="1"/>
      </xdr:nvSpPr>
      <xdr:spPr>
        <a:xfrm>
          <a:off x="4362450" y="11372850"/>
          <a:ext cx="6448425" cy="68580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Table S7</a:t>
          </a:r>
          <a:r>
            <a:rPr kumimoji="0" lang="fr-BE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Diffusion length as a function of temperature. The diffusion coefficients used are reported in the </a:t>
          </a:r>
          <a:r>
            <a:rPr kumimoji="0" lang="fr-FR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table S6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300BF-1629-4B04-B117-8E953646B9A1}">
  <dimension ref="G18:N35"/>
  <sheetViews>
    <sheetView topLeftCell="C7" workbookViewId="0">
      <selection activeCell="K24" sqref="K24"/>
    </sheetView>
  </sheetViews>
  <sheetFormatPr baseColWidth="10" defaultRowHeight="15" x14ac:dyDescent="0.25"/>
  <cols>
    <col min="11" max="11" width="32.85546875" customWidth="1"/>
    <col min="12" max="12" width="28.85546875" customWidth="1"/>
    <col min="13" max="13" width="38.7109375" customWidth="1"/>
    <col min="14" max="14" width="35.28515625" customWidth="1"/>
  </cols>
  <sheetData>
    <row r="18" spans="7:14" ht="15.75" thickBot="1" x14ac:dyDescent="0.3">
      <c r="G18" s="3"/>
      <c r="H18" s="3"/>
      <c r="I18" s="3"/>
      <c r="J18" s="3"/>
      <c r="K18" s="3"/>
      <c r="L18" s="3"/>
      <c r="M18" s="3"/>
      <c r="N18" s="3"/>
    </row>
    <row r="19" spans="7:14" ht="15.75" thickBot="1" x14ac:dyDescent="0.3">
      <c r="G19" s="112" t="s">
        <v>434</v>
      </c>
      <c r="H19" s="112"/>
      <c r="I19" s="112"/>
      <c r="J19" s="3"/>
      <c r="K19" s="112" t="s">
        <v>437</v>
      </c>
      <c r="L19" s="112"/>
      <c r="M19" s="112"/>
      <c r="N19" s="112"/>
    </row>
    <row r="21" spans="7:14" x14ac:dyDescent="0.25">
      <c r="G21" s="111" t="s">
        <v>435</v>
      </c>
      <c r="H21" s="111"/>
      <c r="I21" s="111"/>
      <c r="K21" s="111" t="s">
        <v>446</v>
      </c>
      <c r="L21" s="111"/>
      <c r="M21" s="111"/>
      <c r="N21" s="111"/>
    </row>
    <row r="23" spans="7:14" x14ac:dyDescent="0.25">
      <c r="G23" s="111" t="s">
        <v>436</v>
      </c>
      <c r="H23" s="111"/>
      <c r="I23" s="111"/>
      <c r="K23" s="111" t="s">
        <v>447</v>
      </c>
      <c r="L23" s="111"/>
      <c r="M23" s="111"/>
      <c r="N23" s="111"/>
    </row>
    <row r="25" spans="7:14" x14ac:dyDescent="0.25">
      <c r="G25" s="111" t="s">
        <v>438</v>
      </c>
      <c r="H25" s="111"/>
      <c r="I25" s="111"/>
      <c r="K25" s="111" t="s">
        <v>448</v>
      </c>
      <c r="L25" s="111"/>
      <c r="M25" s="111"/>
      <c r="N25" s="111"/>
    </row>
    <row r="27" spans="7:14" x14ac:dyDescent="0.25">
      <c r="G27" s="111" t="s">
        <v>439</v>
      </c>
      <c r="H27" s="111"/>
      <c r="I27" s="111"/>
      <c r="K27" s="111" t="s">
        <v>449</v>
      </c>
      <c r="L27" s="111"/>
      <c r="M27" s="111"/>
      <c r="N27" s="111"/>
    </row>
    <row r="29" spans="7:14" x14ac:dyDescent="0.25">
      <c r="G29" s="111" t="s">
        <v>440</v>
      </c>
      <c r="H29" s="111"/>
      <c r="I29" s="111"/>
      <c r="K29" s="111" t="s">
        <v>441</v>
      </c>
      <c r="L29" s="111"/>
      <c r="M29" s="111"/>
      <c r="N29" s="111"/>
    </row>
    <row r="31" spans="7:14" x14ac:dyDescent="0.25">
      <c r="G31" s="111" t="s">
        <v>442</v>
      </c>
      <c r="H31" s="111"/>
      <c r="I31" s="111"/>
      <c r="K31" s="111" t="s">
        <v>443</v>
      </c>
      <c r="L31" s="111"/>
      <c r="M31" s="111"/>
      <c r="N31" s="111"/>
    </row>
    <row r="33" spans="7:14" x14ac:dyDescent="0.25">
      <c r="G33" s="111" t="s">
        <v>444</v>
      </c>
      <c r="H33" s="111"/>
      <c r="I33" s="111"/>
      <c r="K33" s="111" t="s">
        <v>450</v>
      </c>
      <c r="L33" s="111"/>
      <c r="M33" s="111"/>
      <c r="N33" s="111"/>
    </row>
    <row r="35" spans="7:14" ht="15.75" thickBot="1" x14ac:dyDescent="0.3">
      <c r="G35" s="110" t="s">
        <v>445</v>
      </c>
      <c r="H35" s="110"/>
      <c r="I35" s="110"/>
      <c r="J35" s="3"/>
      <c r="K35" s="110" t="s">
        <v>451</v>
      </c>
      <c r="L35" s="110"/>
      <c r="M35" s="110"/>
      <c r="N35" s="110"/>
    </row>
  </sheetData>
  <mergeCells count="18">
    <mergeCell ref="G31:I31"/>
    <mergeCell ref="K31:N31"/>
    <mergeCell ref="G33:I33"/>
    <mergeCell ref="G35:I35"/>
    <mergeCell ref="K33:N33"/>
    <mergeCell ref="K35:N35"/>
    <mergeCell ref="G25:I25"/>
    <mergeCell ref="K25:N25"/>
    <mergeCell ref="G27:I27"/>
    <mergeCell ref="K27:N27"/>
    <mergeCell ref="G29:I29"/>
    <mergeCell ref="K29:N29"/>
    <mergeCell ref="G19:I19"/>
    <mergeCell ref="G21:I21"/>
    <mergeCell ref="K21:N21"/>
    <mergeCell ref="G23:I23"/>
    <mergeCell ref="K23:N23"/>
    <mergeCell ref="K19:N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846FB-6CC1-4EFC-8AE6-9C901BA54E02}">
  <dimension ref="A1"/>
  <sheetViews>
    <sheetView workbookViewId="0">
      <selection activeCell="L24" sqref="L2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E56C0-DE2B-44C8-85E9-4EDF2CF12579}">
  <dimension ref="B1:BA161"/>
  <sheetViews>
    <sheetView topLeftCell="Q1" zoomScale="70" zoomScaleNormal="70" workbookViewId="0">
      <selection activeCell="AE68" sqref="AE68"/>
    </sheetView>
  </sheetViews>
  <sheetFormatPr baseColWidth="10" defaultRowHeight="15" x14ac:dyDescent="0.25"/>
  <cols>
    <col min="2" max="2" width="16.7109375" bestFit="1" customWidth="1"/>
    <col min="3" max="3" width="22.28515625" bestFit="1" customWidth="1"/>
    <col min="4" max="4" width="33.140625" customWidth="1"/>
    <col min="5" max="5" width="20.5703125" bestFit="1" customWidth="1"/>
    <col min="7" max="7" width="17.85546875" bestFit="1" customWidth="1"/>
    <col min="13" max="13" width="13" bestFit="1" customWidth="1"/>
    <col min="15" max="15" width="11.42578125" style="97"/>
    <col min="16" max="16" width="26.140625" bestFit="1" customWidth="1"/>
    <col min="17" max="17" width="50.140625" bestFit="1" customWidth="1"/>
    <col min="18" max="18" width="17.140625" customWidth="1"/>
    <col min="19" max="19" width="33.5703125" bestFit="1" customWidth="1"/>
    <col min="20" max="20" width="14" customWidth="1"/>
    <col min="21" max="21" width="17.140625" customWidth="1"/>
    <col min="22" max="22" width="12" bestFit="1" customWidth="1"/>
    <col min="23" max="23" width="12" customWidth="1"/>
    <col min="26" max="26" width="13.140625" bestFit="1" customWidth="1"/>
    <col min="27" max="27" width="11.5703125" bestFit="1" customWidth="1"/>
    <col min="28" max="28" width="21.42578125" bestFit="1" customWidth="1"/>
    <col min="29" max="29" width="30.140625" bestFit="1" customWidth="1"/>
    <col min="33" max="33" width="14.85546875" bestFit="1" customWidth="1"/>
    <col min="37" max="37" width="20.140625" bestFit="1" customWidth="1"/>
    <col min="38" max="38" width="17.42578125" bestFit="1" customWidth="1"/>
  </cols>
  <sheetData>
    <row r="1" spans="2:38" x14ac:dyDescent="0.25">
      <c r="V1" s="53"/>
      <c r="W1" s="53"/>
    </row>
    <row r="2" spans="2:38" ht="15.75" thickBot="1" x14ac:dyDescent="0.3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98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2:38" x14ac:dyDescent="0.25">
      <c r="P3" s="113" t="s">
        <v>36</v>
      </c>
      <c r="Q3" s="113"/>
      <c r="R3" s="113"/>
      <c r="S3" s="113"/>
      <c r="T3" s="113"/>
      <c r="U3" s="113"/>
      <c r="V3" s="113"/>
      <c r="W3" s="113"/>
      <c r="X3" s="113"/>
      <c r="Y3" s="113" t="s">
        <v>307</v>
      </c>
      <c r="Z3" s="113"/>
      <c r="AA3" s="113"/>
      <c r="AB3" s="113"/>
      <c r="AC3" s="113"/>
      <c r="AG3" s="111"/>
      <c r="AH3" s="111"/>
      <c r="AI3" s="111"/>
      <c r="AJ3" s="111"/>
      <c r="AK3" s="111"/>
      <c r="AL3" s="111"/>
    </row>
    <row r="4" spans="2:38" ht="19.5" thickBot="1" x14ac:dyDescent="0.4">
      <c r="C4" s="8" t="s">
        <v>27</v>
      </c>
      <c r="D4" s="8" t="s">
        <v>166</v>
      </c>
      <c r="E4" s="8" t="s">
        <v>28</v>
      </c>
      <c r="F4" s="8" t="s">
        <v>29</v>
      </c>
      <c r="G4" s="8" t="s">
        <v>31</v>
      </c>
      <c r="H4" s="8" t="s">
        <v>32</v>
      </c>
      <c r="I4" s="8" t="s">
        <v>467</v>
      </c>
      <c r="J4" s="18" t="s">
        <v>452</v>
      </c>
      <c r="K4" s="18" t="s">
        <v>453</v>
      </c>
      <c r="L4" s="18" t="s">
        <v>263</v>
      </c>
      <c r="M4" s="8" t="s">
        <v>33</v>
      </c>
      <c r="N4" s="8" t="s">
        <v>34</v>
      </c>
      <c r="O4" s="96" t="s">
        <v>372</v>
      </c>
      <c r="P4" s="8" t="s">
        <v>30</v>
      </c>
      <c r="Q4" s="8" t="s">
        <v>153</v>
      </c>
      <c r="R4" s="8" t="s">
        <v>251</v>
      </c>
      <c r="S4" s="8" t="s">
        <v>264</v>
      </c>
      <c r="T4" s="9" t="s">
        <v>35</v>
      </c>
      <c r="U4" s="31" t="s">
        <v>265</v>
      </c>
      <c r="V4" s="65" t="s">
        <v>266</v>
      </c>
      <c r="W4" s="65" t="s">
        <v>267</v>
      </c>
      <c r="X4" s="9" t="s">
        <v>268</v>
      </c>
      <c r="Y4" s="9" t="s">
        <v>269</v>
      </c>
      <c r="Z4" s="9" t="s">
        <v>270</v>
      </c>
      <c r="AA4" s="9" t="s">
        <v>274</v>
      </c>
      <c r="AB4" s="9" t="s">
        <v>305</v>
      </c>
      <c r="AC4" s="9" t="s">
        <v>306</v>
      </c>
      <c r="AD4" s="16"/>
      <c r="AE4" s="16"/>
      <c r="AF4" s="34"/>
      <c r="AG4" s="16"/>
      <c r="AH4" s="16"/>
      <c r="AI4" s="16"/>
      <c r="AJ4" s="16"/>
      <c r="AK4" s="16"/>
      <c r="AL4" s="16"/>
    </row>
    <row r="5" spans="2:38" x14ac:dyDescent="0.25">
      <c r="C5" s="2"/>
      <c r="D5" s="2" t="s">
        <v>172</v>
      </c>
      <c r="E5" s="2" t="s">
        <v>39</v>
      </c>
      <c r="F5" s="2" t="s">
        <v>55</v>
      </c>
      <c r="G5" s="2">
        <v>1150</v>
      </c>
      <c r="H5" s="2">
        <v>1150</v>
      </c>
      <c r="I5" s="2">
        <v>1175</v>
      </c>
      <c r="J5" s="4" t="s">
        <v>55</v>
      </c>
      <c r="K5" s="4" t="s">
        <v>55</v>
      </c>
      <c r="L5" s="4" t="s">
        <v>241</v>
      </c>
      <c r="M5" s="2">
        <v>24</v>
      </c>
      <c r="N5" s="2">
        <v>0</v>
      </c>
      <c r="O5" s="35">
        <v>24</v>
      </c>
      <c r="P5" s="2" t="s">
        <v>117</v>
      </c>
      <c r="Q5" s="2"/>
      <c r="R5" s="2">
        <v>3.27</v>
      </c>
      <c r="S5" s="11">
        <v>7.5335856098997713E-14</v>
      </c>
      <c r="T5" s="37">
        <v>0.13965941096668269</v>
      </c>
      <c r="U5" s="11">
        <v>8.9992049946824036E-5</v>
      </c>
      <c r="V5" s="43">
        <v>2.370720973199643E-3</v>
      </c>
      <c r="W5" s="43">
        <v>3.0887699233050257E-4</v>
      </c>
      <c r="X5" s="48">
        <v>7.6752915628721849</v>
      </c>
      <c r="Y5" s="48">
        <v>9.1938038528896584</v>
      </c>
      <c r="Z5" s="48">
        <v>31.564100000000003</v>
      </c>
      <c r="AA5" s="43">
        <f>Y5/Z5</f>
        <v>0.29127406936645295</v>
      </c>
      <c r="AB5" s="16" t="s">
        <v>308</v>
      </c>
      <c r="AC5" s="16" t="s">
        <v>309</v>
      </c>
      <c r="AD5" s="16"/>
      <c r="AE5" s="16"/>
      <c r="AF5" s="34"/>
      <c r="AG5" s="16"/>
      <c r="AH5" s="16"/>
      <c r="AI5" s="16"/>
      <c r="AJ5" s="16"/>
      <c r="AK5" s="16"/>
      <c r="AL5" s="16"/>
    </row>
    <row r="6" spans="2:38" x14ac:dyDescent="0.25">
      <c r="C6" s="2"/>
      <c r="D6" s="2" t="s">
        <v>172</v>
      </c>
      <c r="E6" s="2" t="s">
        <v>39</v>
      </c>
      <c r="F6" s="2" t="s">
        <v>55</v>
      </c>
      <c r="G6" s="2">
        <v>1160</v>
      </c>
      <c r="H6" s="2">
        <v>1160</v>
      </c>
      <c r="I6" s="2">
        <v>1175</v>
      </c>
      <c r="J6" s="4" t="s">
        <v>55</v>
      </c>
      <c r="K6" s="4" t="s">
        <v>55</v>
      </c>
      <c r="L6" s="4" t="s">
        <v>73</v>
      </c>
      <c r="M6" s="2">
        <v>24</v>
      </c>
      <c r="N6" s="2">
        <v>0</v>
      </c>
      <c r="O6" s="35">
        <v>24</v>
      </c>
      <c r="P6" s="2" t="s">
        <v>117</v>
      </c>
      <c r="Q6" s="2"/>
      <c r="R6" s="2">
        <v>3.33</v>
      </c>
      <c r="S6" s="11">
        <v>6.6075840891095106E-14</v>
      </c>
      <c r="T6" s="37">
        <v>6.7237488637147139E-2</v>
      </c>
      <c r="U6" s="11">
        <v>2.918038937653595E-5</v>
      </c>
      <c r="V6" s="43">
        <v>5.4539281560611564E-4</v>
      </c>
      <c r="W6" s="43">
        <v>4.9120002151272213E-5</v>
      </c>
      <c r="X6" s="48">
        <v>11.103273447067426</v>
      </c>
      <c r="Y6" s="16">
        <v>9.9107186813186789</v>
      </c>
      <c r="Z6" s="16">
        <v>35.912099999999995</v>
      </c>
      <c r="AA6" s="43">
        <f t="shared" ref="AA6:AA69" si="0">Y6/Z6</f>
        <v>0.27597157173539505</v>
      </c>
      <c r="AB6" s="16" t="s">
        <v>55</v>
      </c>
      <c r="AC6" s="16" t="s">
        <v>55</v>
      </c>
      <c r="AD6" s="16"/>
      <c r="AE6" s="16"/>
      <c r="AF6" s="34"/>
      <c r="AG6" s="16"/>
      <c r="AH6" s="16"/>
      <c r="AI6" s="16"/>
      <c r="AJ6" s="16"/>
      <c r="AK6" s="16"/>
      <c r="AL6" s="16"/>
    </row>
    <row r="7" spans="2:38" x14ac:dyDescent="0.25">
      <c r="B7" s="74" t="s">
        <v>275</v>
      </c>
      <c r="C7" s="2" t="s">
        <v>173</v>
      </c>
      <c r="D7" s="2" t="s">
        <v>172</v>
      </c>
      <c r="E7" s="2" t="s">
        <v>39</v>
      </c>
      <c r="F7" s="2" t="s">
        <v>55</v>
      </c>
      <c r="G7" s="2">
        <v>1175</v>
      </c>
      <c r="H7" s="2">
        <v>1175</v>
      </c>
      <c r="I7" s="2">
        <v>1175</v>
      </c>
      <c r="J7" s="4" t="s">
        <v>175</v>
      </c>
      <c r="K7" s="4" t="s">
        <v>175</v>
      </c>
      <c r="L7" s="4" t="s">
        <v>175</v>
      </c>
      <c r="M7" s="2">
        <v>24</v>
      </c>
      <c r="N7" s="2">
        <v>0</v>
      </c>
      <c r="O7" s="35">
        <v>24</v>
      </c>
      <c r="P7" s="2" t="s">
        <v>117</v>
      </c>
      <c r="Q7" s="2" t="s">
        <v>139</v>
      </c>
      <c r="R7" s="2">
        <v>3.15</v>
      </c>
      <c r="S7" s="11">
        <v>1.0105658064036622E-13</v>
      </c>
      <c r="T7" s="16">
        <v>0.03</v>
      </c>
      <c r="U7" s="11">
        <v>9.3661899275993518E-6</v>
      </c>
      <c r="V7" s="43">
        <v>2.4129089289672616E-4</v>
      </c>
      <c r="W7" s="43">
        <v>2.1639676718875266E-5</v>
      </c>
      <c r="X7" s="48">
        <v>11.150392680601348</v>
      </c>
      <c r="Y7" s="37">
        <v>13.038311030741371</v>
      </c>
      <c r="Z7" s="48">
        <v>44.528599999999997</v>
      </c>
      <c r="AA7" s="43">
        <f t="shared" si="0"/>
        <v>0.29280756706344624</v>
      </c>
      <c r="AB7" s="16" t="s">
        <v>55</v>
      </c>
      <c r="AC7" s="16" t="s">
        <v>55</v>
      </c>
      <c r="AD7" s="16"/>
      <c r="AE7" s="16"/>
      <c r="AF7" s="34"/>
      <c r="AG7" s="16"/>
      <c r="AH7" s="16"/>
      <c r="AI7" s="16"/>
      <c r="AJ7" s="16"/>
      <c r="AK7" s="16"/>
      <c r="AL7" s="16"/>
    </row>
    <row r="8" spans="2:38" x14ac:dyDescent="0.25">
      <c r="B8" s="74" t="s">
        <v>275</v>
      </c>
      <c r="C8" s="2" t="s">
        <v>174</v>
      </c>
      <c r="D8" s="2" t="s">
        <v>172</v>
      </c>
      <c r="E8" s="2" t="s">
        <v>39</v>
      </c>
      <c r="F8" s="2" t="s">
        <v>55</v>
      </c>
      <c r="G8" s="2">
        <v>1180</v>
      </c>
      <c r="H8" s="2">
        <v>1180</v>
      </c>
      <c r="I8" s="2">
        <v>1175</v>
      </c>
      <c r="J8" s="4" t="s">
        <v>176</v>
      </c>
      <c r="K8" s="4" t="s">
        <v>176</v>
      </c>
      <c r="L8" s="4" t="s">
        <v>175</v>
      </c>
      <c r="M8" s="2">
        <v>24</v>
      </c>
      <c r="N8" s="2">
        <v>0</v>
      </c>
      <c r="O8" s="35">
        <v>24</v>
      </c>
      <c r="P8" s="2" t="s">
        <v>117</v>
      </c>
      <c r="Q8" s="2"/>
      <c r="R8" s="5">
        <v>3.02</v>
      </c>
      <c r="S8" s="11">
        <v>1.3679225124288057E-13</v>
      </c>
      <c r="T8" s="16">
        <v>0.03</v>
      </c>
      <c r="U8" s="11">
        <v>1.9195716183824856E-5</v>
      </c>
      <c r="V8" s="43">
        <v>2.4078104865362916E-4</v>
      </c>
      <c r="W8" s="43">
        <v>2.157112646606973E-5</v>
      </c>
      <c r="X8" s="48">
        <v>11.162191693250945</v>
      </c>
      <c r="Y8" s="37">
        <v>12.3</v>
      </c>
      <c r="Z8" s="48">
        <v>54.269799999999996</v>
      </c>
      <c r="AA8" s="43">
        <f t="shared" si="0"/>
        <v>0.22664539025387972</v>
      </c>
      <c r="AB8" s="16" t="s">
        <v>55</v>
      </c>
      <c r="AC8" s="16" t="s">
        <v>55</v>
      </c>
      <c r="AD8" s="16"/>
      <c r="AE8" s="16"/>
      <c r="AF8" s="34"/>
      <c r="AG8" s="16"/>
      <c r="AH8" s="16"/>
      <c r="AI8" s="16"/>
      <c r="AJ8" s="16"/>
      <c r="AK8" s="16"/>
      <c r="AL8" s="16"/>
    </row>
    <row r="9" spans="2:38" x14ac:dyDescent="0.25">
      <c r="B9" s="74" t="s">
        <v>275</v>
      </c>
      <c r="C9" s="2" t="s">
        <v>177</v>
      </c>
      <c r="D9" s="2" t="s">
        <v>172</v>
      </c>
      <c r="E9" s="2" t="s">
        <v>39</v>
      </c>
      <c r="F9" s="2" t="s">
        <v>55</v>
      </c>
      <c r="G9" s="2">
        <v>1185</v>
      </c>
      <c r="H9" s="2">
        <v>1185</v>
      </c>
      <c r="I9" s="2">
        <v>1175</v>
      </c>
      <c r="J9" s="4" t="s">
        <v>73</v>
      </c>
      <c r="K9" s="4" t="s">
        <v>73</v>
      </c>
      <c r="L9" s="4" t="s">
        <v>175</v>
      </c>
      <c r="M9" s="2">
        <v>24</v>
      </c>
      <c r="N9" s="2">
        <v>0</v>
      </c>
      <c r="O9" s="35">
        <v>24</v>
      </c>
      <c r="P9" s="2" t="s">
        <v>183</v>
      </c>
      <c r="Q9" s="28"/>
      <c r="R9" s="2" t="s">
        <v>55</v>
      </c>
      <c r="S9" s="11" t="s">
        <v>55</v>
      </c>
      <c r="T9" s="16">
        <v>0.01</v>
      </c>
      <c r="U9" s="11">
        <v>4.1206484664491649E-6</v>
      </c>
      <c r="V9" s="43">
        <v>1.2774010245992411E-4</v>
      </c>
      <c r="W9" s="43">
        <v>1.4437463199952385E-5</v>
      </c>
      <c r="X9" s="48">
        <v>8.8478218569828382</v>
      </c>
      <c r="Y9" s="37">
        <v>11.115943548387101</v>
      </c>
      <c r="Z9" s="48">
        <v>27.728799999999996</v>
      </c>
      <c r="AA9" s="43">
        <f>Y9/Z9</f>
        <v>0.40088080076985311</v>
      </c>
      <c r="AB9" s="16" t="s">
        <v>55</v>
      </c>
      <c r="AC9" s="16" t="s">
        <v>55</v>
      </c>
      <c r="AD9" s="16"/>
      <c r="AE9" s="16"/>
      <c r="AF9" s="34"/>
      <c r="AG9" s="16"/>
      <c r="AH9" s="16"/>
      <c r="AI9" s="16"/>
      <c r="AJ9" s="16"/>
      <c r="AK9" s="16"/>
      <c r="AL9" s="16"/>
    </row>
    <row r="10" spans="2:38" x14ac:dyDescent="0.25">
      <c r="B10" s="74" t="s">
        <v>275</v>
      </c>
      <c r="C10" s="2" t="s">
        <v>252</v>
      </c>
      <c r="D10" s="2" t="s">
        <v>172</v>
      </c>
      <c r="E10" s="2" t="s">
        <v>39</v>
      </c>
      <c r="F10" s="2" t="s">
        <v>55</v>
      </c>
      <c r="G10" s="2">
        <v>1190</v>
      </c>
      <c r="H10" s="2">
        <v>1190</v>
      </c>
      <c r="I10" s="2">
        <v>1175</v>
      </c>
      <c r="J10" s="14">
        <v>15</v>
      </c>
      <c r="K10" s="14">
        <v>15</v>
      </c>
      <c r="L10" s="2">
        <v>0</v>
      </c>
      <c r="M10" s="2">
        <v>24</v>
      </c>
      <c r="N10" s="2">
        <v>0</v>
      </c>
      <c r="O10" s="35">
        <v>24</v>
      </c>
      <c r="P10" s="2" t="s">
        <v>118</v>
      </c>
      <c r="Q10" s="2" t="s">
        <v>139</v>
      </c>
      <c r="R10" s="2">
        <v>3.03</v>
      </c>
      <c r="S10" s="11">
        <v>1.3459840154938152E-13</v>
      </c>
      <c r="T10" s="43" t="s">
        <v>74</v>
      </c>
      <c r="U10" s="11">
        <v>2.7404508463250028E-6</v>
      </c>
      <c r="V10" s="43">
        <v>2.2345214593111561E-5</v>
      </c>
      <c r="W10" s="43">
        <v>1.9809785984820586E-6</v>
      </c>
      <c r="X10" s="48">
        <v>11.279886925701151</v>
      </c>
      <c r="Y10" s="37">
        <v>16.046424528301891</v>
      </c>
      <c r="Z10" s="48">
        <v>35.979200000000006</v>
      </c>
      <c r="AA10" s="43">
        <f t="shared" si="0"/>
        <v>0.44599169876767381</v>
      </c>
      <c r="AB10" s="16" t="s">
        <v>310</v>
      </c>
      <c r="AC10" s="2" t="s">
        <v>311</v>
      </c>
      <c r="AD10" s="2"/>
      <c r="AE10" s="2"/>
      <c r="AF10" s="14"/>
      <c r="AG10" s="2"/>
      <c r="AH10" s="2"/>
      <c r="AK10" s="2"/>
      <c r="AL10" s="28"/>
    </row>
    <row r="11" spans="2:38" x14ac:dyDescent="0.25">
      <c r="C11" s="2" t="s">
        <v>253</v>
      </c>
      <c r="D11" s="2" t="s">
        <v>172</v>
      </c>
      <c r="E11" s="2" t="s">
        <v>39</v>
      </c>
      <c r="F11" s="2" t="s">
        <v>55</v>
      </c>
      <c r="G11" s="2">
        <v>1190</v>
      </c>
      <c r="H11" s="2">
        <v>1190</v>
      </c>
      <c r="I11" s="2">
        <v>1175</v>
      </c>
      <c r="J11" s="14">
        <v>15</v>
      </c>
      <c r="K11" s="14">
        <v>15</v>
      </c>
      <c r="L11" s="2">
        <v>0</v>
      </c>
      <c r="M11" s="2">
        <v>24</v>
      </c>
      <c r="N11" s="2">
        <v>0</v>
      </c>
      <c r="O11" s="35">
        <v>24</v>
      </c>
      <c r="P11" s="2" t="s">
        <v>118</v>
      </c>
      <c r="Q11" s="2" t="s">
        <v>139</v>
      </c>
      <c r="R11" s="2" t="s">
        <v>55</v>
      </c>
      <c r="S11" s="11" t="s">
        <v>55</v>
      </c>
      <c r="T11" s="43"/>
      <c r="U11" s="11">
        <v>1.0532009588976821E-6</v>
      </c>
      <c r="V11" s="43">
        <v>3.5808832602521191E-6</v>
      </c>
      <c r="W11" s="43"/>
      <c r="X11" s="48"/>
      <c r="Y11" s="37"/>
      <c r="Z11" s="48"/>
      <c r="AA11" s="43" t="s">
        <v>55</v>
      </c>
      <c r="AB11" s="16" t="s">
        <v>308</v>
      </c>
      <c r="AC11" s="2" t="s">
        <v>312</v>
      </c>
      <c r="AD11" s="2"/>
      <c r="AE11" s="2"/>
      <c r="AF11" s="14"/>
      <c r="AG11" s="2"/>
      <c r="AH11" s="2"/>
      <c r="AK11" s="2"/>
      <c r="AL11" s="28"/>
    </row>
    <row r="12" spans="2:38" x14ac:dyDescent="0.25">
      <c r="C12" s="2" t="s">
        <v>254</v>
      </c>
      <c r="D12" s="2" t="s">
        <v>172</v>
      </c>
      <c r="E12" s="2" t="s">
        <v>39</v>
      </c>
      <c r="F12" s="2" t="s">
        <v>55</v>
      </c>
      <c r="G12" s="2">
        <v>1190</v>
      </c>
      <c r="H12" s="2">
        <v>1190</v>
      </c>
      <c r="I12" s="2">
        <v>1175</v>
      </c>
      <c r="J12" s="14">
        <v>15</v>
      </c>
      <c r="K12" s="14">
        <v>15</v>
      </c>
      <c r="L12" s="2">
        <v>0</v>
      </c>
      <c r="M12" s="2">
        <v>24</v>
      </c>
      <c r="N12" s="2">
        <v>0</v>
      </c>
      <c r="O12" s="35">
        <v>24</v>
      </c>
      <c r="P12" s="2" t="s">
        <v>118</v>
      </c>
      <c r="Q12" s="2" t="s">
        <v>139</v>
      </c>
      <c r="R12" s="2" t="s">
        <v>55</v>
      </c>
      <c r="S12" s="11" t="s">
        <v>55</v>
      </c>
      <c r="T12" s="43"/>
      <c r="U12" s="11">
        <v>1.4310338338390577E-6</v>
      </c>
      <c r="V12" s="43">
        <v>8.2999962362665346E-6</v>
      </c>
      <c r="W12" s="43"/>
      <c r="X12" s="48"/>
      <c r="Y12" s="37"/>
      <c r="Z12" s="48"/>
      <c r="AA12" s="43" t="s">
        <v>55</v>
      </c>
      <c r="AB12" s="16" t="s">
        <v>308</v>
      </c>
      <c r="AC12" s="2" t="s">
        <v>313</v>
      </c>
      <c r="AD12" s="2"/>
      <c r="AE12" s="2"/>
      <c r="AF12" s="14"/>
      <c r="AG12" s="2"/>
      <c r="AH12" s="2"/>
      <c r="AK12" s="2"/>
      <c r="AL12" s="28"/>
    </row>
    <row r="13" spans="2:38" x14ac:dyDescent="0.25">
      <c r="C13" s="2" t="s">
        <v>255</v>
      </c>
      <c r="D13" s="2" t="s">
        <v>172</v>
      </c>
      <c r="E13" s="2" t="s">
        <v>39</v>
      </c>
      <c r="F13" s="2" t="s">
        <v>55</v>
      </c>
      <c r="G13" s="2">
        <v>1190</v>
      </c>
      <c r="H13" s="2">
        <v>1190</v>
      </c>
      <c r="I13" s="2">
        <v>1175</v>
      </c>
      <c r="J13" s="14">
        <v>15</v>
      </c>
      <c r="K13" s="14">
        <v>15</v>
      </c>
      <c r="L13" s="2">
        <v>0</v>
      </c>
      <c r="M13" s="2">
        <v>24</v>
      </c>
      <c r="N13" s="2">
        <v>0</v>
      </c>
      <c r="O13" s="35">
        <v>24</v>
      </c>
      <c r="P13" s="2" t="s">
        <v>118</v>
      </c>
      <c r="Q13" s="2" t="s">
        <v>139</v>
      </c>
      <c r="R13" s="2" t="s">
        <v>55</v>
      </c>
      <c r="S13" s="11" t="s">
        <v>55</v>
      </c>
      <c r="T13" s="43"/>
      <c r="U13" s="11">
        <v>0</v>
      </c>
      <c r="V13" s="43">
        <v>4.5013461486658184E-6</v>
      </c>
      <c r="W13" s="43"/>
      <c r="X13" s="48"/>
      <c r="Y13" s="37"/>
      <c r="Z13" s="48"/>
      <c r="AA13" s="43" t="s">
        <v>55</v>
      </c>
      <c r="AB13" s="16" t="s">
        <v>310</v>
      </c>
      <c r="AC13" s="2" t="s">
        <v>314</v>
      </c>
      <c r="AD13" s="2"/>
      <c r="AE13" s="2"/>
      <c r="AF13" s="14"/>
      <c r="AG13" s="2"/>
      <c r="AH13" s="2"/>
      <c r="AK13" s="2"/>
      <c r="AL13" s="28"/>
    </row>
    <row r="14" spans="2:38" x14ac:dyDescent="0.25">
      <c r="C14" s="2" t="s">
        <v>256</v>
      </c>
      <c r="D14" s="2" t="s">
        <v>172</v>
      </c>
      <c r="E14" s="2" t="s">
        <v>39</v>
      </c>
      <c r="F14" s="2" t="s">
        <v>55</v>
      </c>
      <c r="G14" s="2">
        <v>1190</v>
      </c>
      <c r="H14" s="2">
        <v>1190</v>
      </c>
      <c r="I14" s="2">
        <v>1175</v>
      </c>
      <c r="J14" s="14">
        <v>15</v>
      </c>
      <c r="K14" s="14">
        <v>15</v>
      </c>
      <c r="L14" s="2">
        <v>0</v>
      </c>
      <c r="M14" s="2">
        <v>24</v>
      </c>
      <c r="N14" s="2">
        <v>0</v>
      </c>
      <c r="O14" s="35">
        <v>24</v>
      </c>
      <c r="P14" s="2" t="s">
        <v>118</v>
      </c>
      <c r="Q14" s="2" t="s">
        <v>139</v>
      </c>
      <c r="R14" s="2" t="s">
        <v>55</v>
      </c>
      <c r="S14" s="11" t="s">
        <v>55</v>
      </c>
      <c r="T14" s="43"/>
      <c r="U14" s="11">
        <v>8.2784570169742164E-7</v>
      </c>
      <c r="V14" s="43">
        <v>1.0210096987601534E-5</v>
      </c>
      <c r="W14" s="43"/>
      <c r="X14" s="48"/>
      <c r="Y14" s="37"/>
      <c r="Z14" s="48"/>
      <c r="AA14" s="43" t="s">
        <v>55</v>
      </c>
      <c r="AB14" s="16" t="s">
        <v>310</v>
      </c>
      <c r="AC14" s="2" t="s">
        <v>315</v>
      </c>
      <c r="AD14" s="2"/>
      <c r="AE14" s="2"/>
      <c r="AF14" s="14"/>
      <c r="AG14" s="2"/>
      <c r="AH14" s="2"/>
      <c r="AK14" s="2"/>
      <c r="AL14" s="28"/>
    </row>
    <row r="15" spans="2:38" x14ac:dyDescent="0.25">
      <c r="C15" s="2" t="s">
        <v>179</v>
      </c>
      <c r="D15" s="2" t="s">
        <v>172</v>
      </c>
      <c r="E15" s="2" t="s">
        <v>40</v>
      </c>
      <c r="F15" s="2" t="s">
        <v>55</v>
      </c>
      <c r="G15" s="2">
        <v>1450</v>
      </c>
      <c r="H15" s="2">
        <v>1450</v>
      </c>
      <c r="I15" s="2">
        <v>1175</v>
      </c>
      <c r="J15" s="14">
        <v>275</v>
      </c>
      <c r="K15" s="14">
        <v>275</v>
      </c>
      <c r="L15" s="2">
        <v>0</v>
      </c>
      <c r="M15" s="2">
        <v>2</v>
      </c>
      <c r="N15" s="2">
        <v>0</v>
      </c>
      <c r="O15" s="35">
        <v>24</v>
      </c>
      <c r="P15" s="2" t="s">
        <v>72</v>
      </c>
      <c r="Q15" s="2" t="s">
        <v>55</v>
      </c>
      <c r="R15" s="2" t="s">
        <v>55</v>
      </c>
      <c r="S15" s="11" t="s">
        <v>55</v>
      </c>
      <c r="T15" s="16">
        <v>0</v>
      </c>
      <c r="U15" s="11"/>
      <c r="V15" s="43">
        <v>0</v>
      </c>
      <c r="W15" s="43">
        <v>0</v>
      </c>
      <c r="X15" s="37">
        <v>0</v>
      </c>
      <c r="Y15" s="37"/>
      <c r="Z15" s="16">
        <v>0</v>
      </c>
      <c r="AA15" s="43" t="s">
        <v>55</v>
      </c>
      <c r="AB15" s="16" t="s">
        <v>55</v>
      </c>
      <c r="AC15" s="16" t="s">
        <v>55</v>
      </c>
      <c r="AD15" s="16"/>
      <c r="AE15" s="2"/>
      <c r="AF15" s="14"/>
      <c r="AG15" s="16"/>
      <c r="AH15" s="16"/>
      <c r="AI15" s="16"/>
      <c r="AJ15" s="16"/>
      <c r="AK15" s="2"/>
      <c r="AL15" s="28"/>
    </row>
    <row r="16" spans="2:38" x14ac:dyDescent="0.25">
      <c r="C16" s="2"/>
      <c r="D16" s="2" t="s">
        <v>172</v>
      </c>
      <c r="E16" s="2" t="s">
        <v>40</v>
      </c>
      <c r="F16" s="2" t="s">
        <v>55</v>
      </c>
      <c r="G16" s="2">
        <v>1200</v>
      </c>
      <c r="H16" s="2">
        <v>1200</v>
      </c>
      <c r="I16" s="2">
        <v>1175</v>
      </c>
      <c r="J16" s="14">
        <v>25</v>
      </c>
      <c r="K16" s="14">
        <v>25</v>
      </c>
      <c r="L16" s="2">
        <v>0</v>
      </c>
      <c r="M16" s="2">
        <v>24</v>
      </c>
      <c r="N16" s="2">
        <v>0</v>
      </c>
      <c r="O16" s="35">
        <v>24</v>
      </c>
      <c r="P16" s="2" t="s">
        <v>72</v>
      </c>
      <c r="Q16" s="2" t="s">
        <v>55</v>
      </c>
      <c r="R16" s="2">
        <v>2.71</v>
      </c>
      <c r="S16" s="11">
        <v>2.8313790925316544E-13</v>
      </c>
      <c r="T16" s="16">
        <v>0</v>
      </c>
      <c r="U16" s="11"/>
      <c r="V16" s="43" t="s">
        <v>55</v>
      </c>
      <c r="W16" s="43" t="s">
        <v>55</v>
      </c>
      <c r="X16" s="37" t="s">
        <v>55</v>
      </c>
      <c r="Y16" s="37" t="s">
        <v>55</v>
      </c>
      <c r="Z16" s="16" t="s">
        <v>55</v>
      </c>
      <c r="AA16" s="43" t="s">
        <v>55</v>
      </c>
      <c r="AB16" s="16" t="s">
        <v>55</v>
      </c>
      <c r="AC16" s="16" t="s">
        <v>55</v>
      </c>
      <c r="AD16" s="16"/>
      <c r="AE16" s="2"/>
      <c r="AF16" s="14"/>
      <c r="AG16" s="16"/>
      <c r="AH16" s="16"/>
      <c r="AI16" s="16"/>
      <c r="AJ16" s="16"/>
      <c r="AK16" s="2"/>
      <c r="AL16" s="28"/>
    </row>
    <row r="17" spans="2:38" x14ac:dyDescent="0.25">
      <c r="C17" s="2"/>
      <c r="D17" s="2" t="s">
        <v>172</v>
      </c>
      <c r="E17" s="2" t="s">
        <v>40</v>
      </c>
      <c r="F17" s="2" t="s">
        <v>55</v>
      </c>
      <c r="G17" s="2">
        <v>1190</v>
      </c>
      <c r="H17" s="2">
        <v>1190</v>
      </c>
      <c r="I17" s="2">
        <v>1175</v>
      </c>
      <c r="J17" s="14">
        <v>15</v>
      </c>
      <c r="K17" s="14">
        <v>15</v>
      </c>
      <c r="L17" s="2">
        <v>0</v>
      </c>
      <c r="M17" s="2">
        <v>24</v>
      </c>
      <c r="N17" s="2">
        <v>0</v>
      </c>
      <c r="O17" s="35">
        <v>24</v>
      </c>
      <c r="P17" s="2" t="s">
        <v>72</v>
      </c>
      <c r="Q17" s="2" t="s">
        <v>55</v>
      </c>
      <c r="R17" s="2">
        <v>2.78</v>
      </c>
      <c r="S17" s="11">
        <v>2.3935356609941633E-13</v>
      </c>
      <c r="T17" s="16">
        <v>0</v>
      </c>
      <c r="U17" s="11"/>
      <c r="V17" s="43" t="s">
        <v>55</v>
      </c>
      <c r="W17" s="43" t="s">
        <v>55</v>
      </c>
      <c r="X17" s="37" t="s">
        <v>55</v>
      </c>
      <c r="Y17" s="37" t="s">
        <v>55</v>
      </c>
      <c r="Z17" s="16" t="s">
        <v>55</v>
      </c>
      <c r="AA17" s="43" t="s">
        <v>55</v>
      </c>
      <c r="AB17" s="16" t="s">
        <v>55</v>
      </c>
      <c r="AC17" s="16" t="s">
        <v>55</v>
      </c>
      <c r="AD17" s="16"/>
      <c r="AE17" s="2"/>
      <c r="AF17" s="14"/>
      <c r="AG17" s="16"/>
      <c r="AH17" s="16"/>
      <c r="AI17" s="16"/>
      <c r="AJ17" s="16"/>
      <c r="AK17" s="2"/>
      <c r="AL17" s="28"/>
    </row>
    <row r="18" spans="2:38" x14ac:dyDescent="0.25">
      <c r="C18" s="2"/>
      <c r="D18" s="2" t="s">
        <v>172</v>
      </c>
      <c r="E18" s="2" t="s">
        <v>40</v>
      </c>
      <c r="F18" s="2" t="s">
        <v>55</v>
      </c>
      <c r="G18" s="2">
        <v>1180</v>
      </c>
      <c r="H18" s="2">
        <v>1180</v>
      </c>
      <c r="I18" s="2">
        <v>1175</v>
      </c>
      <c r="J18" s="14">
        <v>5</v>
      </c>
      <c r="K18" s="14">
        <v>5</v>
      </c>
      <c r="L18" s="2">
        <v>0</v>
      </c>
      <c r="M18" s="2">
        <v>24</v>
      </c>
      <c r="N18" s="2">
        <v>0</v>
      </c>
      <c r="O18" s="35">
        <v>24</v>
      </c>
      <c r="P18" s="2" t="s">
        <v>72</v>
      </c>
      <c r="Q18" s="2" t="s">
        <v>55</v>
      </c>
      <c r="R18" s="2">
        <v>2.97</v>
      </c>
      <c r="S18" s="11">
        <v>1.534834303000226E-13</v>
      </c>
      <c r="T18" s="16">
        <v>0</v>
      </c>
      <c r="U18" s="11"/>
      <c r="V18" s="43" t="s">
        <v>55</v>
      </c>
      <c r="W18" s="43" t="s">
        <v>55</v>
      </c>
      <c r="X18" s="37" t="s">
        <v>55</v>
      </c>
      <c r="Y18" s="37" t="s">
        <v>55</v>
      </c>
      <c r="Z18" s="16" t="s">
        <v>55</v>
      </c>
      <c r="AA18" s="43" t="s">
        <v>55</v>
      </c>
      <c r="AB18" s="16" t="s">
        <v>55</v>
      </c>
      <c r="AC18" s="16" t="s">
        <v>55</v>
      </c>
      <c r="AD18" s="16"/>
      <c r="AE18" s="2"/>
      <c r="AF18" s="14"/>
      <c r="AG18" s="16"/>
      <c r="AH18" s="16"/>
      <c r="AI18" s="16"/>
      <c r="AJ18" s="16"/>
      <c r="AK18" s="2"/>
      <c r="AL18" s="28"/>
    </row>
    <row r="19" spans="2:38" x14ac:dyDescent="0.25">
      <c r="C19" s="2" t="s">
        <v>180</v>
      </c>
      <c r="D19" s="2" t="s">
        <v>172</v>
      </c>
      <c r="E19" s="2" t="s">
        <v>40</v>
      </c>
      <c r="F19" s="2" t="s">
        <v>55</v>
      </c>
      <c r="G19" s="2">
        <v>1170</v>
      </c>
      <c r="H19" s="2">
        <v>1170</v>
      </c>
      <c r="I19" s="2">
        <v>1175</v>
      </c>
      <c r="J19" s="14" t="s">
        <v>55</v>
      </c>
      <c r="K19" s="14" t="s">
        <v>55</v>
      </c>
      <c r="L19" s="2">
        <v>10</v>
      </c>
      <c r="M19" s="2">
        <v>24</v>
      </c>
      <c r="N19" s="2">
        <v>0</v>
      </c>
      <c r="O19" s="35">
        <v>24</v>
      </c>
      <c r="P19" s="2" t="s">
        <v>117</v>
      </c>
      <c r="Q19" s="2" t="s">
        <v>184</v>
      </c>
      <c r="R19" s="2" t="s">
        <v>55</v>
      </c>
      <c r="S19" s="11" t="s">
        <v>55</v>
      </c>
      <c r="T19" s="16">
        <v>0.05</v>
      </c>
      <c r="U19" s="11">
        <v>3.5863647874603119E-5</v>
      </c>
      <c r="V19" s="43">
        <v>4.0790990167045857E-3</v>
      </c>
      <c r="W19" s="43">
        <v>1.165095082389056E-3</v>
      </c>
      <c r="X19" s="48">
        <v>3.501086802581205</v>
      </c>
      <c r="Y19" s="37">
        <v>5.2145304709141254</v>
      </c>
      <c r="Z19" s="48">
        <v>14.822699999999998</v>
      </c>
      <c r="AA19" s="43">
        <f t="shared" si="0"/>
        <v>0.35179356466191219</v>
      </c>
      <c r="AB19" s="16" t="s">
        <v>316</v>
      </c>
      <c r="AC19" s="16" t="s">
        <v>317</v>
      </c>
      <c r="AD19" s="16"/>
      <c r="AE19" s="2"/>
      <c r="AF19" s="14"/>
      <c r="AG19" s="16"/>
      <c r="AH19" s="16"/>
      <c r="AI19" s="16"/>
      <c r="AJ19" s="16"/>
      <c r="AK19" s="2"/>
      <c r="AL19" s="28"/>
    </row>
    <row r="20" spans="2:38" x14ac:dyDescent="0.25">
      <c r="C20" s="2" t="s">
        <v>181</v>
      </c>
      <c r="D20" s="2" t="s">
        <v>172</v>
      </c>
      <c r="E20" s="2" t="s">
        <v>40</v>
      </c>
      <c r="F20" s="2" t="s">
        <v>55</v>
      </c>
      <c r="G20" s="2">
        <v>1160</v>
      </c>
      <c r="H20" s="2">
        <v>1160</v>
      </c>
      <c r="I20" s="2">
        <v>1175</v>
      </c>
      <c r="J20" s="14" t="s">
        <v>55</v>
      </c>
      <c r="K20" s="14" t="s">
        <v>55</v>
      </c>
      <c r="L20" s="2">
        <v>20</v>
      </c>
      <c r="M20" s="2">
        <v>24</v>
      </c>
      <c r="N20" s="2">
        <v>0</v>
      </c>
      <c r="O20" s="35">
        <v>24</v>
      </c>
      <c r="P20" s="2" t="s">
        <v>117</v>
      </c>
      <c r="Q20" s="2" t="s">
        <v>184</v>
      </c>
      <c r="R20" s="2" t="s">
        <v>55</v>
      </c>
      <c r="S20" s="11" t="s">
        <v>55</v>
      </c>
      <c r="T20" s="16">
        <v>0.05</v>
      </c>
      <c r="U20" s="11">
        <v>5.8987586329156223E-5</v>
      </c>
      <c r="V20" s="43">
        <v>8.2290540192594876E-3</v>
      </c>
      <c r="W20" s="43">
        <v>3.3384114996118522E-3</v>
      </c>
      <c r="X20" s="48">
        <v>2.4649609612884023</v>
      </c>
      <c r="Y20" s="37">
        <v>5.8122891113892381</v>
      </c>
      <c r="Z20" s="48">
        <v>17.293399999999998</v>
      </c>
      <c r="AA20" s="43">
        <f t="shared" si="0"/>
        <v>0.33609869148861637</v>
      </c>
      <c r="AB20" s="16" t="s">
        <v>318</v>
      </c>
      <c r="AC20" s="16" t="s">
        <v>319</v>
      </c>
      <c r="AD20" s="16"/>
      <c r="AE20" s="2"/>
      <c r="AF20" s="14"/>
      <c r="AG20" s="16"/>
      <c r="AH20" s="16"/>
      <c r="AI20" s="16"/>
      <c r="AJ20" s="16"/>
      <c r="AK20" s="2"/>
      <c r="AL20" s="28"/>
    </row>
    <row r="21" spans="2:38" x14ac:dyDescent="0.25">
      <c r="C21" s="6" t="s">
        <v>182</v>
      </c>
      <c r="D21" s="6" t="s">
        <v>172</v>
      </c>
      <c r="E21" s="6" t="s">
        <v>40</v>
      </c>
      <c r="F21" s="6" t="s">
        <v>55</v>
      </c>
      <c r="G21" s="6">
        <v>1150</v>
      </c>
      <c r="H21" s="6">
        <v>1150</v>
      </c>
      <c r="I21" s="6">
        <v>1175</v>
      </c>
      <c r="J21" s="15" t="s">
        <v>55</v>
      </c>
      <c r="K21" s="15" t="s">
        <v>55</v>
      </c>
      <c r="L21" s="6">
        <v>30</v>
      </c>
      <c r="M21" s="6">
        <v>24</v>
      </c>
      <c r="N21" s="6">
        <v>0</v>
      </c>
      <c r="O21" s="36">
        <v>24</v>
      </c>
      <c r="P21" s="6" t="s">
        <v>117</v>
      </c>
      <c r="Q21" s="6" t="s">
        <v>184</v>
      </c>
      <c r="R21" s="6">
        <v>3.21</v>
      </c>
      <c r="S21" s="12">
        <v>8.6497136008632267E-14</v>
      </c>
      <c r="T21" s="10">
        <v>0.08</v>
      </c>
      <c r="U21" s="12">
        <v>5.2364463808717373E-5</v>
      </c>
      <c r="V21" s="47">
        <v>1.429846179994901E-2</v>
      </c>
      <c r="W21" s="47">
        <v>6.0448981194010081E-3</v>
      </c>
      <c r="X21" s="49">
        <v>2.3653768049552921</v>
      </c>
      <c r="Y21" s="55">
        <v>5.454416047548289</v>
      </c>
      <c r="Z21" s="49">
        <v>17.470499999999998</v>
      </c>
      <c r="AA21" s="47">
        <f t="shared" si="0"/>
        <v>0.31220720915533556</v>
      </c>
      <c r="AB21" s="10" t="s">
        <v>318</v>
      </c>
      <c r="AC21" s="10" t="s">
        <v>319</v>
      </c>
      <c r="AD21" s="16"/>
      <c r="AE21" s="2"/>
      <c r="AF21" s="14"/>
      <c r="AG21" s="16"/>
      <c r="AH21" s="16"/>
      <c r="AI21" s="16"/>
      <c r="AJ21" s="16"/>
      <c r="AK21" s="2"/>
      <c r="AL21" s="28"/>
    </row>
    <row r="22" spans="2:38" ht="17.25" x14ac:dyDescent="0.25">
      <c r="B22" s="74" t="s">
        <v>275</v>
      </c>
      <c r="C22" s="2" t="s">
        <v>119</v>
      </c>
      <c r="D22" s="2" t="s">
        <v>167</v>
      </c>
      <c r="E22" s="2" t="s">
        <v>39</v>
      </c>
      <c r="F22" s="2">
        <v>1</v>
      </c>
      <c r="G22" s="2">
        <v>1190</v>
      </c>
      <c r="H22" s="2">
        <v>1165</v>
      </c>
      <c r="I22" s="2">
        <v>1175</v>
      </c>
      <c r="J22" s="14">
        <v>15</v>
      </c>
      <c r="K22" s="14">
        <v>15</v>
      </c>
      <c r="L22" s="2">
        <v>10</v>
      </c>
      <c r="M22" s="2">
        <v>0</v>
      </c>
      <c r="N22" s="5">
        <v>25</v>
      </c>
      <c r="O22" s="35">
        <v>49</v>
      </c>
      <c r="P22" s="2" t="s">
        <v>117</v>
      </c>
      <c r="Q22" s="2" t="s">
        <v>142</v>
      </c>
      <c r="R22" s="64">
        <v>3.21</v>
      </c>
      <c r="S22" s="11">
        <v>8.740881576138461E-14</v>
      </c>
      <c r="T22" s="16">
        <v>0.06</v>
      </c>
      <c r="U22" s="66">
        <v>9.4448951758308918E-6</v>
      </c>
      <c r="V22" s="43">
        <v>2.5500000000000002E-4</v>
      </c>
      <c r="W22" s="43">
        <v>1.6900000000000001E-5</v>
      </c>
      <c r="X22" s="37">
        <v>15</v>
      </c>
      <c r="Y22" s="37">
        <v>21.33</v>
      </c>
      <c r="Z22" s="16">
        <v>87</v>
      </c>
      <c r="AA22" s="43">
        <f t="shared" si="0"/>
        <v>0.24517241379310342</v>
      </c>
      <c r="AB22" s="95" t="s">
        <v>320</v>
      </c>
      <c r="AC22" s="95" t="s">
        <v>321</v>
      </c>
      <c r="AD22" s="16"/>
      <c r="AE22" s="2"/>
      <c r="AF22" s="14"/>
      <c r="AG22" s="16"/>
      <c r="AH22" s="16"/>
      <c r="AI22" s="16"/>
      <c r="AJ22" s="16"/>
      <c r="AK22" s="2"/>
      <c r="AL22" s="28"/>
    </row>
    <row r="23" spans="2:38" ht="17.25" x14ac:dyDescent="0.25">
      <c r="B23" s="74" t="s">
        <v>275</v>
      </c>
      <c r="C23" s="2" t="s">
        <v>120</v>
      </c>
      <c r="D23" s="2" t="s">
        <v>167</v>
      </c>
      <c r="E23" s="2" t="s">
        <v>55</v>
      </c>
      <c r="F23" s="2" t="s">
        <v>55</v>
      </c>
      <c r="G23" s="2" t="s">
        <v>55</v>
      </c>
      <c r="H23" s="2">
        <v>1165</v>
      </c>
      <c r="I23" s="2">
        <v>1175</v>
      </c>
      <c r="J23" s="14">
        <v>15</v>
      </c>
      <c r="K23" s="14">
        <v>15</v>
      </c>
      <c r="L23" s="2">
        <v>10</v>
      </c>
      <c r="M23" s="2">
        <v>0</v>
      </c>
      <c r="N23" s="5">
        <v>25</v>
      </c>
      <c r="O23" s="45" t="s">
        <v>55</v>
      </c>
      <c r="P23" s="2" t="s">
        <v>55</v>
      </c>
      <c r="Q23" s="2" t="s">
        <v>145</v>
      </c>
      <c r="R23" s="64" t="s">
        <v>55</v>
      </c>
      <c r="S23" s="11" t="s">
        <v>55</v>
      </c>
      <c r="T23" s="16">
        <v>0.01</v>
      </c>
      <c r="U23" s="66"/>
      <c r="V23" s="43">
        <v>9.0299999999999999E-5</v>
      </c>
      <c r="W23" s="43">
        <v>8.5799999999999992E-6</v>
      </c>
      <c r="X23" s="37">
        <v>11</v>
      </c>
      <c r="Y23" s="37">
        <v>11.72</v>
      </c>
      <c r="Z23" s="16">
        <v>25</v>
      </c>
      <c r="AA23" s="43">
        <f t="shared" si="0"/>
        <v>0.46880000000000005</v>
      </c>
      <c r="AB23" s="16"/>
      <c r="AC23" s="2" t="s">
        <v>322</v>
      </c>
      <c r="AD23" s="2"/>
      <c r="AE23" s="2"/>
      <c r="AF23" s="14"/>
      <c r="AG23" s="16"/>
      <c r="AH23" s="16"/>
      <c r="AI23" s="16"/>
      <c r="AJ23" s="16"/>
      <c r="AK23" s="2"/>
      <c r="AL23" s="28"/>
    </row>
    <row r="24" spans="2:38" ht="17.25" x14ac:dyDescent="0.25">
      <c r="B24" s="74" t="s">
        <v>275</v>
      </c>
      <c r="C24" s="2" t="s">
        <v>121</v>
      </c>
      <c r="D24" s="2" t="s">
        <v>167</v>
      </c>
      <c r="E24" s="2" t="s">
        <v>39</v>
      </c>
      <c r="F24" s="2">
        <v>1</v>
      </c>
      <c r="G24" s="2">
        <v>1190</v>
      </c>
      <c r="H24" s="2">
        <v>1165</v>
      </c>
      <c r="I24" s="2">
        <v>1175</v>
      </c>
      <c r="J24" s="14">
        <v>15</v>
      </c>
      <c r="K24" s="14">
        <v>15</v>
      </c>
      <c r="L24" s="2">
        <v>10</v>
      </c>
      <c r="M24" s="2">
        <v>0</v>
      </c>
      <c r="N24" s="5">
        <v>25</v>
      </c>
      <c r="O24" s="45">
        <v>49</v>
      </c>
      <c r="P24" s="2" t="s">
        <v>117</v>
      </c>
      <c r="Q24" s="2" t="s">
        <v>148</v>
      </c>
      <c r="R24" s="64">
        <v>3.36</v>
      </c>
      <c r="S24" s="11">
        <v>6.1880702636282014E-14</v>
      </c>
      <c r="T24" s="16">
        <v>0.03</v>
      </c>
      <c r="U24" s="66">
        <v>2.1446497636810424E-6</v>
      </c>
      <c r="V24" s="43">
        <v>1.6200000000000001E-4</v>
      </c>
      <c r="W24" s="43">
        <v>1.2099999999999999E-5</v>
      </c>
      <c r="X24" s="37">
        <v>13</v>
      </c>
      <c r="Y24" s="37">
        <v>20.85</v>
      </c>
      <c r="Z24" s="16">
        <v>68</v>
      </c>
      <c r="AA24" s="43">
        <f t="shared" si="0"/>
        <v>0.30661764705882355</v>
      </c>
      <c r="AB24" s="16" t="s">
        <v>308</v>
      </c>
      <c r="AC24" s="16" t="s">
        <v>323</v>
      </c>
      <c r="AD24" s="16"/>
      <c r="AE24" s="2"/>
      <c r="AF24" s="14"/>
      <c r="AG24" s="16"/>
      <c r="AH24" s="16"/>
      <c r="AI24" s="16"/>
      <c r="AJ24" s="16"/>
      <c r="AK24" s="2"/>
      <c r="AL24" s="28"/>
    </row>
    <row r="25" spans="2:38" ht="17.25" x14ac:dyDescent="0.25">
      <c r="B25" s="74" t="s">
        <v>275</v>
      </c>
      <c r="C25" s="2" t="s">
        <v>122</v>
      </c>
      <c r="D25" s="2" t="s">
        <v>167</v>
      </c>
      <c r="E25" s="2" t="s">
        <v>39</v>
      </c>
      <c r="F25" s="2">
        <v>1</v>
      </c>
      <c r="G25" s="2">
        <v>1190</v>
      </c>
      <c r="H25" s="2">
        <v>1137</v>
      </c>
      <c r="I25" s="2">
        <v>1175</v>
      </c>
      <c r="J25" s="14">
        <v>15</v>
      </c>
      <c r="K25" s="14">
        <v>15</v>
      </c>
      <c r="L25" s="2">
        <v>38</v>
      </c>
      <c r="M25" s="2">
        <v>0</v>
      </c>
      <c r="N25" s="5">
        <v>53</v>
      </c>
      <c r="O25" s="45">
        <v>77</v>
      </c>
      <c r="P25" s="2" t="s">
        <v>117</v>
      </c>
      <c r="Q25" s="2" t="s">
        <v>143</v>
      </c>
      <c r="R25" s="64">
        <v>3.75</v>
      </c>
      <c r="S25" s="11">
        <v>2.4718172713511495E-14</v>
      </c>
      <c r="T25" s="16">
        <v>0.12</v>
      </c>
      <c r="U25" s="66">
        <v>4.260256643946312E-6</v>
      </c>
      <c r="V25" s="43">
        <v>4.3100000000000001E-4</v>
      </c>
      <c r="W25" s="43">
        <v>2.5400000000000001E-5</v>
      </c>
      <c r="X25" s="37">
        <v>17</v>
      </c>
      <c r="Y25" s="37">
        <v>19.93</v>
      </c>
      <c r="Z25" s="16">
        <v>114</v>
      </c>
      <c r="AA25" s="43">
        <f t="shared" si="0"/>
        <v>0.17482456140350877</v>
      </c>
      <c r="AB25" s="16" t="s">
        <v>324</v>
      </c>
      <c r="AC25" s="16" t="s">
        <v>325</v>
      </c>
      <c r="AD25" s="16"/>
      <c r="AE25" s="2"/>
      <c r="AF25" s="14"/>
      <c r="AG25" s="16"/>
      <c r="AH25" s="16"/>
      <c r="AI25" s="16"/>
      <c r="AJ25" s="16"/>
      <c r="AK25" s="2"/>
      <c r="AL25" s="28"/>
    </row>
    <row r="26" spans="2:38" ht="17.25" x14ac:dyDescent="0.25">
      <c r="B26" s="74" t="s">
        <v>275</v>
      </c>
      <c r="C26" s="2" t="s">
        <v>123</v>
      </c>
      <c r="D26" s="2" t="s">
        <v>167</v>
      </c>
      <c r="E26" s="2" t="s">
        <v>39</v>
      </c>
      <c r="F26" s="2">
        <v>1</v>
      </c>
      <c r="G26" s="2">
        <v>1190</v>
      </c>
      <c r="H26" s="2">
        <v>1120</v>
      </c>
      <c r="I26" s="2">
        <v>1175</v>
      </c>
      <c r="J26" s="14">
        <v>15</v>
      </c>
      <c r="K26" s="14">
        <v>15</v>
      </c>
      <c r="L26" s="2">
        <v>55</v>
      </c>
      <c r="M26" s="2">
        <v>0</v>
      </c>
      <c r="N26" s="5">
        <v>70</v>
      </c>
      <c r="O26" s="45">
        <v>94</v>
      </c>
      <c r="P26" s="2" t="s">
        <v>116</v>
      </c>
      <c r="Q26" s="2" t="s">
        <v>147</v>
      </c>
      <c r="R26" s="64">
        <v>3.75</v>
      </c>
      <c r="S26" s="11">
        <v>2.4420183892372113E-14</v>
      </c>
      <c r="T26" s="2">
        <v>0.21</v>
      </c>
      <c r="U26" s="66">
        <v>0</v>
      </c>
      <c r="V26" s="11">
        <v>4.9899999999999999E-4</v>
      </c>
      <c r="W26" s="11">
        <v>2.65E-5</v>
      </c>
      <c r="X26" s="5">
        <v>20</v>
      </c>
      <c r="Y26" s="5">
        <v>22.35</v>
      </c>
      <c r="Z26" s="14">
        <v>130</v>
      </c>
      <c r="AA26" s="43">
        <f t="shared" si="0"/>
        <v>0.17192307692307693</v>
      </c>
      <c r="AB26" s="5" t="s">
        <v>308</v>
      </c>
      <c r="AC26" s="16" t="s">
        <v>326</v>
      </c>
      <c r="AD26" s="16"/>
      <c r="AE26" s="2"/>
      <c r="AF26" s="14"/>
      <c r="AG26" s="2"/>
      <c r="AH26" s="2"/>
      <c r="AI26" s="16"/>
      <c r="AJ26" s="16"/>
      <c r="AK26" s="2"/>
      <c r="AL26" s="28"/>
    </row>
    <row r="27" spans="2:38" ht="17.25" x14ac:dyDescent="0.25">
      <c r="B27" s="74" t="s">
        <v>275</v>
      </c>
      <c r="C27" s="2" t="s">
        <v>124</v>
      </c>
      <c r="D27" s="2" t="s">
        <v>167</v>
      </c>
      <c r="E27" s="2" t="s">
        <v>55</v>
      </c>
      <c r="F27" s="2" t="s">
        <v>55</v>
      </c>
      <c r="G27" s="2" t="s">
        <v>55</v>
      </c>
      <c r="H27" s="2">
        <v>1120</v>
      </c>
      <c r="I27" s="2">
        <v>1175</v>
      </c>
      <c r="J27" s="14">
        <v>15</v>
      </c>
      <c r="K27" s="14">
        <v>15</v>
      </c>
      <c r="L27" s="2">
        <v>55</v>
      </c>
      <c r="M27" s="2">
        <v>0</v>
      </c>
      <c r="N27" s="5" t="s">
        <v>55</v>
      </c>
      <c r="O27" s="45" t="s">
        <v>55</v>
      </c>
      <c r="P27" s="2" t="s">
        <v>55</v>
      </c>
      <c r="Q27" s="2" t="s">
        <v>147</v>
      </c>
      <c r="R27" s="64" t="s">
        <v>55</v>
      </c>
      <c r="S27" s="11" t="s">
        <v>55</v>
      </c>
      <c r="T27" s="2">
        <v>0.1</v>
      </c>
      <c r="U27" s="66"/>
      <c r="V27" s="11">
        <v>5.0799999999999999E-4</v>
      </c>
      <c r="W27" s="11">
        <v>3.6199999999999999E-5</v>
      </c>
      <c r="X27" s="5">
        <v>14</v>
      </c>
      <c r="Y27" s="5" t="s">
        <v>55</v>
      </c>
      <c r="Z27" s="14" t="s">
        <v>55</v>
      </c>
      <c r="AA27" s="43" t="s">
        <v>55</v>
      </c>
      <c r="AB27" s="14" t="s">
        <v>308</v>
      </c>
      <c r="AC27" s="2" t="s">
        <v>327</v>
      </c>
      <c r="AD27" s="2"/>
      <c r="AE27" s="2"/>
      <c r="AF27" s="14"/>
      <c r="AG27" s="2"/>
      <c r="AH27" s="2"/>
      <c r="AI27" s="16"/>
      <c r="AJ27" s="16"/>
      <c r="AK27" s="2"/>
      <c r="AL27" s="28"/>
    </row>
    <row r="28" spans="2:38" ht="17.25" x14ac:dyDescent="0.25">
      <c r="B28" s="74" t="s">
        <v>275</v>
      </c>
      <c r="C28" s="6" t="s">
        <v>125</v>
      </c>
      <c r="D28" s="6" t="s">
        <v>167</v>
      </c>
      <c r="E28" s="6" t="s">
        <v>39</v>
      </c>
      <c r="F28" s="6">
        <v>1</v>
      </c>
      <c r="G28" s="6">
        <v>1190</v>
      </c>
      <c r="H28" s="6">
        <v>1100</v>
      </c>
      <c r="I28" s="6">
        <v>1175</v>
      </c>
      <c r="J28" s="15">
        <v>15</v>
      </c>
      <c r="K28" s="15">
        <v>15</v>
      </c>
      <c r="L28" s="6">
        <v>75</v>
      </c>
      <c r="M28" s="6">
        <v>0</v>
      </c>
      <c r="N28" s="7">
        <v>90</v>
      </c>
      <c r="O28" s="46">
        <v>114</v>
      </c>
      <c r="P28" s="6" t="s">
        <v>116</v>
      </c>
      <c r="Q28" s="6" t="s">
        <v>147</v>
      </c>
      <c r="R28" s="73">
        <v>3.98</v>
      </c>
      <c r="S28" s="12">
        <v>1.4173236433881471E-14</v>
      </c>
      <c r="T28" s="6">
        <v>0.21</v>
      </c>
      <c r="U28" s="67">
        <v>3.1373442429250474E-6</v>
      </c>
      <c r="V28" s="12">
        <v>5.6300000000000002E-4</v>
      </c>
      <c r="W28" s="12">
        <v>2.8799999999999999E-5</v>
      </c>
      <c r="X28" s="7">
        <v>20</v>
      </c>
      <c r="Y28" s="7">
        <v>24.95</v>
      </c>
      <c r="Z28" s="15">
        <v>183</v>
      </c>
      <c r="AA28" s="47">
        <f t="shared" si="0"/>
        <v>0.13633879781420766</v>
      </c>
      <c r="AB28" s="7" t="s">
        <v>308</v>
      </c>
      <c r="AC28" s="6" t="s">
        <v>328</v>
      </c>
      <c r="AD28" s="2"/>
      <c r="AE28" s="2"/>
      <c r="AF28" s="14"/>
      <c r="AG28" s="2"/>
      <c r="AH28" s="2"/>
      <c r="AI28" s="16"/>
      <c r="AJ28" s="16"/>
      <c r="AK28" s="2"/>
      <c r="AL28" s="28"/>
    </row>
    <row r="29" spans="2:38" ht="17.25" x14ac:dyDescent="0.25">
      <c r="B29" s="74" t="s">
        <v>275</v>
      </c>
      <c r="C29" s="25" t="s">
        <v>126</v>
      </c>
      <c r="D29" s="2" t="s">
        <v>167</v>
      </c>
      <c r="E29" s="2" t="s">
        <v>39</v>
      </c>
      <c r="F29" s="2">
        <v>3</v>
      </c>
      <c r="G29" s="2">
        <v>1190</v>
      </c>
      <c r="H29" s="2">
        <v>1165</v>
      </c>
      <c r="I29" s="2">
        <v>1175</v>
      </c>
      <c r="J29" s="14">
        <v>15</v>
      </c>
      <c r="K29" s="14">
        <v>15</v>
      </c>
      <c r="L29" s="2">
        <v>10</v>
      </c>
      <c r="M29" s="2">
        <v>0</v>
      </c>
      <c r="N29" s="5">
        <v>8.3333333333333339</v>
      </c>
      <c r="O29" s="45">
        <v>32.333333333333336</v>
      </c>
      <c r="P29" s="2" t="s">
        <v>117</v>
      </c>
      <c r="Q29" s="2" t="s">
        <v>142</v>
      </c>
      <c r="R29" s="2">
        <v>3.39</v>
      </c>
      <c r="S29" s="11">
        <v>5.7750431871649849E-14</v>
      </c>
      <c r="T29" s="2">
        <v>0.03</v>
      </c>
      <c r="U29" s="66">
        <v>1.4375396221858364E-6</v>
      </c>
      <c r="V29" s="11">
        <v>1.6100000000000001E-4</v>
      </c>
      <c r="W29" s="11">
        <v>1.1600000000000001E-5</v>
      </c>
      <c r="X29" s="5">
        <v>14</v>
      </c>
      <c r="Y29" s="5">
        <v>15.86</v>
      </c>
      <c r="Z29" s="14">
        <v>60</v>
      </c>
      <c r="AA29" s="43">
        <f t="shared" si="0"/>
        <v>0.26433333333333331</v>
      </c>
      <c r="AB29" s="5" t="s">
        <v>308</v>
      </c>
      <c r="AC29" s="2" t="s">
        <v>328</v>
      </c>
      <c r="AD29" s="2"/>
      <c r="AE29" s="2"/>
      <c r="AF29" s="14"/>
      <c r="AG29" s="11">
        <f>(0.000015-0.00000135)/2</f>
        <v>6.8249999999999999E-6</v>
      </c>
      <c r="AH29" s="2" t="s">
        <v>370</v>
      </c>
      <c r="AI29" s="16"/>
      <c r="AJ29" s="43">
        <f>AG29*10^(9)</f>
        <v>6825</v>
      </c>
      <c r="AK29" s="2" t="s">
        <v>371</v>
      </c>
      <c r="AL29" s="28"/>
    </row>
    <row r="30" spans="2:38" ht="17.25" x14ac:dyDescent="0.25">
      <c r="B30" s="74" t="s">
        <v>275</v>
      </c>
      <c r="C30" s="26" t="s">
        <v>127</v>
      </c>
      <c r="D30" s="2" t="s">
        <v>167</v>
      </c>
      <c r="E30" s="2" t="s">
        <v>39</v>
      </c>
      <c r="F30" s="2">
        <v>3</v>
      </c>
      <c r="G30" s="2">
        <v>1190</v>
      </c>
      <c r="H30" s="2">
        <v>1165</v>
      </c>
      <c r="I30" s="2">
        <v>1175</v>
      </c>
      <c r="J30" s="14">
        <v>15</v>
      </c>
      <c r="K30" s="14">
        <v>15</v>
      </c>
      <c r="L30" s="2">
        <v>10</v>
      </c>
      <c r="M30" s="2">
        <v>0</v>
      </c>
      <c r="N30" s="5">
        <v>8.3333333333333339</v>
      </c>
      <c r="O30" s="45">
        <v>32.333333333333336</v>
      </c>
      <c r="P30" s="2" t="s">
        <v>117</v>
      </c>
      <c r="Q30" s="2" t="s">
        <v>142</v>
      </c>
      <c r="R30" s="2" t="s">
        <v>55</v>
      </c>
      <c r="S30" s="11" t="s">
        <v>55</v>
      </c>
      <c r="T30" s="2" t="s">
        <v>141</v>
      </c>
      <c r="U30" s="66">
        <v>0</v>
      </c>
      <c r="V30" s="11">
        <v>1.2099999999999999E-5</v>
      </c>
      <c r="W30" s="11">
        <v>7.9500000000000001E-7</v>
      </c>
      <c r="X30" s="5">
        <v>15</v>
      </c>
      <c r="Y30" s="5">
        <v>22.65</v>
      </c>
      <c r="Z30" s="14">
        <v>35</v>
      </c>
      <c r="AA30" s="43">
        <f t="shared" si="0"/>
        <v>0.64714285714285713</v>
      </c>
      <c r="AB30" s="5" t="s">
        <v>55</v>
      </c>
      <c r="AC30" s="2" t="s">
        <v>55</v>
      </c>
      <c r="AD30" s="2"/>
      <c r="AE30" s="2"/>
      <c r="AF30" s="14"/>
      <c r="AG30" s="11">
        <f>(W26-W54)/2</f>
        <v>1.0538256564968309E-5</v>
      </c>
      <c r="AH30" s="2" t="s">
        <v>370</v>
      </c>
      <c r="AI30" s="16"/>
      <c r="AJ30" s="43">
        <f>AG30*10^(9)</f>
        <v>10538.256564968309</v>
      </c>
      <c r="AK30" s="2" t="s">
        <v>371</v>
      </c>
      <c r="AL30" s="28"/>
    </row>
    <row r="31" spans="2:38" ht="17.25" x14ac:dyDescent="0.25">
      <c r="B31" s="74" t="s">
        <v>275</v>
      </c>
      <c r="C31" s="26" t="s">
        <v>128</v>
      </c>
      <c r="D31" s="2" t="s">
        <v>167</v>
      </c>
      <c r="E31" s="2" t="s">
        <v>39</v>
      </c>
      <c r="F31" s="2">
        <v>3</v>
      </c>
      <c r="G31" s="2">
        <v>1190</v>
      </c>
      <c r="H31" s="2">
        <v>1140</v>
      </c>
      <c r="I31" s="2">
        <v>1175</v>
      </c>
      <c r="J31" s="14">
        <v>15</v>
      </c>
      <c r="K31" s="14">
        <v>15</v>
      </c>
      <c r="L31" s="2">
        <v>35</v>
      </c>
      <c r="M31" s="2">
        <v>0</v>
      </c>
      <c r="N31" s="5">
        <v>16.666666666666668</v>
      </c>
      <c r="O31" s="45">
        <v>40.666666666666671</v>
      </c>
      <c r="P31" s="2" t="s">
        <v>117</v>
      </c>
      <c r="Q31" s="2" t="s">
        <v>143</v>
      </c>
      <c r="R31" s="2">
        <v>3.45</v>
      </c>
      <c r="S31" s="11">
        <v>4.9424161898120641E-14</v>
      </c>
      <c r="T31" s="2">
        <v>0.11</v>
      </c>
      <c r="U31" s="66">
        <v>3.0584084654027738E-6</v>
      </c>
      <c r="V31" s="11">
        <v>3.7300000000000001E-4</v>
      </c>
      <c r="W31" s="11">
        <v>2.1500000000000001E-5</v>
      </c>
      <c r="X31" s="5">
        <v>17</v>
      </c>
      <c r="Y31" s="5">
        <v>23.17</v>
      </c>
      <c r="Z31" s="14">
        <v>135</v>
      </c>
      <c r="AA31" s="43">
        <f t="shared" si="0"/>
        <v>0.17162962962962963</v>
      </c>
      <c r="AB31" s="5" t="s">
        <v>308</v>
      </c>
      <c r="AC31" s="2" t="s">
        <v>329</v>
      </c>
      <c r="AD31" s="2"/>
      <c r="AE31" s="2"/>
      <c r="AF31" s="14"/>
      <c r="AG31" s="2"/>
      <c r="AH31" s="2"/>
      <c r="AI31" s="16"/>
      <c r="AJ31" s="16"/>
      <c r="AK31" s="2"/>
      <c r="AL31" s="28"/>
    </row>
    <row r="32" spans="2:38" ht="17.25" x14ac:dyDescent="0.25">
      <c r="B32" s="74" t="s">
        <v>275</v>
      </c>
      <c r="C32" s="26" t="s">
        <v>129</v>
      </c>
      <c r="D32" s="2" t="s">
        <v>167</v>
      </c>
      <c r="E32" s="2" t="s">
        <v>39</v>
      </c>
      <c r="F32" s="2">
        <v>3</v>
      </c>
      <c r="G32" s="2">
        <v>1190</v>
      </c>
      <c r="H32" s="2">
        <v>1120</v>
      </c>
      <c r="I32" s="2">
        <v>1175</v>
      </c>
      <c r="J32" s="14">
        <v>15</v>
      </c>
      <c r="K32" s="14">
        <v>15</v>
      </c>
      <c r="L32" s="2">
        <v>55</v>
      </c>
      <c r="M32" s="2">
        <v>0</v>
      </c>
      <c r="N32" s="5">
        <v>23.333333333333332</v>
      </c>
      <c r="O32" s="45">
        <v>47.333333333333329</v>
      </c>
      <c r="P32" s="2" t="s">
        <v>117</v>
      </c>
      <c r="Q32" s="2" t="s">
        <v>147</v>
      </c>
      <c r="R32" s="2">
        <v>3.72</v>
      </c>
      <c r="S32" s="11">
        <v>2.6166698478129145E-14</v>
      </c>
      <c r="T32" s="2">
        <v>0.15</v>
      </c>
      <c r="U32" s="66">
        <v>2.6835155664029219E-6</v>
      </c>
      <c r="V32" s="11">
        <v>5.0699999999999996E-4</v>
      </c>
      <c r="W32" s="11">
        <v>2.97E-5</v>
      </c>
      <c r="X32" s="5">
        <v>17</v>
      </c>
      <c r="Y32" s="5">
        <v>22.45</v>
      </c>
      <c r="Z32" s="14">
        <v>127</v>
      </c>
      <c r="AA32" s="43">
        <f t="shared" si="0"/>
        <v>0.17677165354330709</v>
      </c>
      <c r="AB32" s="5" t="s">
        <v>330</v>
      </c>
      <c r="AC32" s="2" t="s">
        <v>331</v>
      </c>
      <c r="AD32" s="2"/>
      <c r="AE32" s="2"/>
      <c r="AF32" s="14"/>
      <c r="AG32" s="2"/>
      <c r="AH32" s="2"/>
      <c r="AI32" s="16"/>
      <c r="AJ32" s="16"/>
      <c r="AK32" s="2"/>
      <c r="AL32" s="28"/>
    </row>
    <row r="33" spans="2:38" ht="17.25" x14ac:dyDescent="0.25">
      <c r="B33" s="74" t="s">
        <v>275</v>
      </c>
      <c r="C33" s="27" t="s">
        <v>130</v>
      </c>
      <c r="D33" s="6" t="s">
        <v>167</v>
      </c>
      <c r="E33" s="6" t="s">
        <v>39</v>
      </c>
      <c r="F33" s="6">
        <v>3</v>
      </c>
      <c r="G33" s="6">
        <v>1190</v>
      </c>
      <c r="H33" s="6">
        <v>1100</v>
      </c>
      <c r="I33" s="6">
        <v>1175</v>
      </c>
      <c r="J33" s="15">
        <v>15</v>
      </c>
      <c r="K33" s="15">
        <v>15</v>
      </c>
      <c r="L33" s="6">
        <v>75</v>
      </c>
      <c r="M33" s="6">
        <v>0</v>
      </c>
      <c r="N33" s="7">
        <v>30</v>
      </c>
      <c r="O33" s="46">
        <v>54</v>
      </c>
      <c r="P33" s="6" t="s">
        <v>116</v>
      </c>
      <c r="Q33" s="6" t="s">
        <v>147</v>
      </c>
      <c r="R33" s="6">
        <v>3.73</v>
      </c>
      <c r="S33" s="12">
        <v>2.5203974523984937E-14</v>
      </c>
      <c r="T33" s="6">
        <v>0.2</v>
      </c>
      <c r="U33" s="67">
        <v>1.6852249252855529E-6</v>
      </c>
      <c r="V33" s="12">
        <v>5.2999999999999998E-4</v>
      </c>
      <c r="W33" s="12">
        <v>2.6999999999999999E-5</v>
      </c>
      <c r="X33" s="7">
        <v>20</v>
      </c>
      <c r="Y33" s="7">
        <v>26.03</v>
      </c>
      <c r="Z33" s="15">
        <v>156</v>
      </c>
      <c r="AA33" s="47">
        <f t="shared" si="0"/>
        <v>0.16685897435897437</v>
      </c>
      <c r="AB33" s="7" t="s">
        <v>330</v>
      </c>
      <c r="AC33" s="6" t="s">
        <v>332</v>
      </c>
      <c r="AD33" s="2"/>
      <c r="AE33" s="2"/>
      <c r="AF33" s="14"/>
      <c r="AG33" s="2"/>
      <c r="AH33" s="2"/>
      <c r="AI33" s="16"/>
      <c r="AJ33" s="16"/>
      <c r="AK33" s="2"/>
      <c r="AL33" s="28"/>
    </row>
    <row r="34" spans="2:38" ht="17.25" x14ac:dyDescent="0.25">
      <c r="B34" s="74" t="s">
        <v>275</v>
      </c>
      <c r="C34" s="26" t="s">
        <v>131</v>
      </c>
      <c r="D34" s="2" t="s">
        <v>167</v>
      </c>
      <c r="E34" s="2" t="s">
        <v>39</v>
      </c>
      <c r="F34" s="2">
        <v>9</v>
      </c>
      <c r="G34" s="2">
        <v>1190</v>
      </c>
      <c r="H34" s="2">
        <v>1165</v>
      </c>
      <c r="I34" s="2">
        <v>1175</v>
      </c>
      <c r="J34" s="14">
        <v>15</v>
      </c>
      <c r="K34" s="14">
        <v>15</v>
      </c>
      <c r="L34" s="2">
        <v>10</v>
      </c>
      <c r="M34" s="2">
        <v>0</v>
      </c>
      <c r="N34" s="5">
        <v>2.7777777777777777</v>
      </c>
      <c r="O34" s="45">
        <v>26.777777777777779</v>
      </c>
      <c r="P34" s="2" t="s">
        <v>117</v>
      </c>
      <c r="Q34" s="2" t="s">
        <v>144</v>
      </c>
      <c r="R34" s="2">
        <v>3.4</v>
      </c>
      <c r="S34" s="11">
        <v>5.6435871551249029E-14</v>
      </c>
      <c r="T34" s="2">
        <v>0.01</v>
      </c>
      <c r="U34" s="66">
        <v>1.7338978326710566E-6</v>
      </c>
      <c r="V34" s="11">
        <v>1.63E-4</v>
      </c>
      <c r="W34" s="11">
        <v>1.9199999999999999E-5</v>
      </c>
      <c r="X34" s="5">
        <v>8</v>
      </c>
      <c r="Y34" s="5">
        <v>9.2200000000000006</v>
      </c>
      <c r="Z34" s="14">
        <v>31</v>
      </c>
      <c r="AA34" s="43">
        <f t="shared" si="0"/>
        <v>0.29741935483870968</v>
      </c>
      <c r="AB34" s="5" t="s">
        <v>320</v>
      </c>
      <c r="AC34" s="2" t="s">
        <v>323</v>
      </c>
      <c r="AD34" s="2"/>
      <c r="AE34" s="2"/>
      <c r="AF34" s="14"/>
      <c r="AG34" s="2"/>
      <c r="AH34" s="2"/>
      <c r="AI34" s="16"/>
      <c r="AJ34" s="16"/>
      <c r="AK34" s="2"/>
      <c r="AL34" s="28"/>
    </row>
    <row r="35" spans="2:38" ht="17.25" x14ac:dyDescent="0.25">
      <c r="B35" s="74" t="s">
        <v>275</v>
      </c>
      <c r="C35" s="26" t="s">
        <v>132</v>
      </c>
      <c r="D35" s="2" t="s">
        <v>167</v>
      </c>
      <c r="E35" s="2" t="s">
        <v>39</v>
      </c>
      <c r="F35" s="2">
        <v>9</v>
      </c>
      <c r="G35" s="2">
        <v>1190</v>
      </c>
      <c r="H35" s="2">
        <v>1140</v>
      </c>
      <c r="I35" s="2">
        <v>1175</v>
      </c>
      <c r="J35" s="14">
        <v>15</v>
      </c>
      <c r="K35" s="14">
        <v>15</v>
      </c>
      <c r="L35" s="2">
        <v>35</v>
      </c>
      <c r="M35" s="2">
        <v>0</v>
      </c>
      <c r="N35" s="5">
        <v>5.5555555555555554</v>
      </c>
      <c r="O35" s="45">
        <v>29.555555555555557</v>
      </c>
      <c r="P35" s="2" t="s">
        <v>117</v>
      </c>
      <c r="Q35" s="2" t="s">
        <v>149</v>
      </c>
      <c r="R35" s="2">
        <v>3.54</v>
      </c>
      <c r="S35" s="11">
        <v>4.0173467026627376E-14</v>
      </c>
      <c r="T35" s="2">
        <v>0.14000000000000001</v>
      </c>
      <c r="U35" s="66">
        <v>3.5570705288322163E-6</v>
      </c>
      <c r="V35" s="11">
        <v>7.0500000000000001E-4</v>
      </c>
      <c r="W35" s="11">
        <v>5.0000000000000002E-5</v>
      </c>
      <c r="X35" s="5">
        <v>14</v>
      </c>
      <c r="Y35" s="5">
        <v>14.44</v>
      </c>
      <c r="Z35" s="14">
        <v>113</v>
      </c>
      <c r="AA35" s="43">
        <f t="shared" si="0"/>
        <v>0.12778761061946903</v>
      </c>
      <c r="AB35" s="5" t="s">
        <v>308</v>
      </c>
      <c r="AC35" s="2" t="s">
        <v>333</v>
      </c>
      <c r="AD35" s="2"/>
      <c r="AE35" s="2"/>
      <c r="AF35" s="14"/>
      <c r="AG35" s="2"/>
      <c r="AH35" s="2"/>
      <c r="AI35" s="16"/>
      <c r="AJ35" s="16"/>
      <c r="AK35" s="2"/>
      <c r="AL35" s="28"/>
    </row>
    <row r="36" spans="2:38" ht="17.25" x14ac:dyDescent="0.25">
      <c r="B36" s="74" t="s">
        <v>275</v>
      </c>
      <c r="C36" s="26" t="s">
        <v>133</v>
      </c>
      <c r="D36" s="2" t="s">
        <v>167</v>
      </c>
      <c r="E36" s="2" t="s">
        <v>39</v>
      </c>
      <c r="F36" s="2">
        <v>9</v>
      </c>
      <c r="G36" s="2">
        <v>1190</v>
      </c>
      <c r="H36" s="2">
        <v>1140</v>
      </c>
      <c r="I36" s="2">
        <v>1175</v>
      </c>
      <c r="J36" s="14">
        <v>15</v>
      </c>
      <c r="K36" s="14">
        <v>15</v>
      </c>
      <c r="L36" s="2">
        <v>35</v>
      </c>
      <c r="M36" s="2">
        <v>0</v>
      </c>
      <c r="N36" s="5">
        <v>5.5555555555555554</v>
      </c>
      <c r="O36" s="45">
        <v>29.555555555555557</v>
      </c>
      <c r="P36" s="2" t="s">
        <v>117</v>
      </c>
      <c r="Q36" s="2" t="s">
        <v>149</v>
      </c>
      <c r="R36" s="2">
        <v>3.52</v>
      </c>
      <c r="S36" s="11">
        <v>4.2066784197763071E-14</v>
      </c>
      <c r="T36" s="2">
        <v>0.09</v>
      </c>
      <c r="U36" s="66">
        <v>1.6059071689301929E-6</v>
      </c>
      <c r="V36" s="11">
        <v>6.7699999999999998E-4</v>
      </c>
      <c r="W36" s="11">
        <v>5.7500000000000002E-5</v>
      </c>
      <c r="X36" s="5">
        <v>12</v>
      </c>
      <c r="Y36" s="5">
        <v>17.66</v>
      </c>
      <c r="Z36" s="14">
        <v>103</v>
      </c>
      <c r="AA36" s="43">
        <f t="shared" si="0"/>
        <v>0.17145631067961165</v>
      </c>
      <c r="AB36" s="14" t="s">
        <v>308</v>
      </c>
      <c r="AC36" s="2" t="s">
        <v>334</v>
      </c>
      <c r="AD36" s="2"/>
      <c r="AE36" s="2"/>
      <c r="AF36" s="14"/>
      <c r="AG36" s="2"/>
      <c r="AH36" s="2"/>
      <c r="AI36" s="16"/>
      <c r="AJ36" s="16"/>
      <c r="AK36" s="2"/>
      <c r="AL36" s="28"/>
    </row>
    <row r="37" spans="2:38" ht="17.25" x14ac:dyDescent="0.25">
      <c r="B37" s="74" t="s">
        <v>275</v>
      </c>
      <c r="C37" s="26" t="s">
        <v>134</v>
      </c>
      <c r="D37" s="2" t="s">
        <v>167</v>
      </c>
      <c r="E37" s="2" t="s">
        <v>39</v>
      </c>
      <c r="F37" s="2">
        <v>9</v>
      </c>
      <c r="G37" s="2">
        <v>1190</v>
      </c>
      <c r="H37" s="2">
        <v>1120</v>
      </c>
      <c r="I37" s="2">
        <v>1175</v>
      </c>
      <c r="J37" s="14">
        <v>15</v>
      </c>
      <c r="K37" s="14">
        <v>15</v>
      </c>
      <c r="L37" s="2">
        <v>55</v>
      </c>
      <c r="M37" s="2">
        <v>0</v>
      </c>
      <c r="N37" s="5">
        <v>7.7777777777777777</v>
      </c>
      <c r="O37" s="45">
        <v>31.777777777777779</v>
      </c>
      <c r="P37" s="2" t="s">
        <v>117</v>
      </c>
      <c r="Q37" s="2" t="s">
        <v>150</v>
      </c>
      <c r="R37" s="2">
        <v>3.6</v>
      </c>
      <c r="S37" s="11">
        <v>3.4494426594567448E-14</v>
      </c>
      <c r="T37" s="2">
        <v>0.14000000000000001</v>
      </c>
      <c r="U37" s="66">
        <v>5.087873942835192E-7</v>
      </c>
      <c r="V37" s="11">
        <v>3.3E-4</v>
      </c>
      <c r="W37" s="11">
        <v>1.5800000000000001E-5</v>
      </c>
      <c r="X37" s="5">
        <v>21</v>
      </c>
      <c r="Y37" s="5">
        <v>28.23</v>
      </c>
      <c r="Z37" s="14">
        <v>187</v>
      </c>
      <c r="AA37" s="43">
        <f t="shared" si="0"/>
        <v>0.15096256684491979</v>
      </c>
      <c r="AB37" s="5" t="s">
        <v>330</v>
      </c>
      <c r="AC37" s="2" t="s">
        <v>335</v>
      </c>
      <c r="AD37" s="2"/>
      <c r="AE37" s="2"/>
      <c r="AF37" s="14"/>
      <c r="AG37" s="2"/>
      <c r="AH37" s="2"/>
      <c r="AI37" s="16"/>
      <c r="AJ37" s="16"/>
      <c r="AK37" s="2"/>
      <c r="AL37" s="28"/>
    </row>
    <row r="38" spans="2:38" ht="17.25" x14ac:dyDescent="0.25">
      <c r="B38" s="74" t="s">
        <v>275</v>
      </c>
      <c r="C38" s="26" t="s">
        <v>135</v>
      </c>
      <c r="D38" s="2" t="s">
        <v>167</v>
      </c>
      <c r="E38" s="2" t="s">
        <v>39</v>
      </c>
      <c r="F38" s="2">
        <v>9</v>
      </c>
      <c r="G38" s="2">
        <v>1190</v>
      </c>
      <c r="H38" s="2">
        <v>1120</v>
      </c>
      <c r="I38" s="2">
        <v>1175</v>
      </c>
      <c r="J38" s="14">
        <v>15</v>
      </c>
      <c r="K38" s="14">
        <v>15</v>
      </c>
      <c r="L38" s="2">
        <v>55</v>
      </c>
      <c r="M38" s="2">
        <v>0</v>
      </c>
      <c r="N38" s="5">
        <v>7.7777777777777777</v>
      </c>
      <c r="O38" s="45">
        <v>31.777777777777779</v>
      </c>
      <c r="P38" s="2" t="s">
        <v>117</v>
      </c>
      <c r="Q38" s="2" t="s">
        <v>150</v>
      </c>
      <c r="R38" s="2" t="s">
        <v>55</v>
      </c>
      <c r="S38" s="11" t="s">
        <v>55</v>
      </c>
      <c r="T38" s="2">
        <v>0.15</v>
      </c>
      <c r="U38" s="66">
        <v>1.9921231450843365E-6</v>
      </c>
      <c r="V38" s="11">
        <v>4.0099999999999999E-4</v>
      </c>
      <c r="W38" s="11">
        <v>2.1100000000000001E-5</v>
      </c>
      <c r="X38" s="5">
        <v>19</v>
      </c>
      <c r="Y38" s="5">
        <v>23.7</v>
      </c>
      <c r="Z38" s="14">
        <v>140</v>
      </c>
      <c r="AA38" s="43">
        <f t="shared" si="0"/>
        <v>0.16928571428571429</v>
      </c>
      <c r="AB38" s="5" t="s">
        <v>336</v>
      </c>
      <c r="AC38" s="2" t="s">
        <v>335</v>
      </c>
      <c r="AD38" s="2"/>
      <c r="AE38" s="2"/>
      <c r="AF38" s="14"/>
      <c r="AG38" s="2"/>
      <c r="AH38" s="2"/>
      <c r="AI38" s="16"/>
      <c r="AJ38" s="16"/>
      <c r="AK38" s="2"/>
      <c r="AL38" s="28"/>
    </row>
    <row r="39" spans="2:38" ht="17.25" x14ac:dyDescent="0.25">
      <c r="B39" s="74" t="s">
        <v>275</v>
      </c>
      <c r="C39" s="26" t="s">
        <v>136</v>
      </c>
      <c r="D39" s="2" t="s">
        <v>167</v>
      </c>
      <c r="E39" s="2" t="s">
        <v>39</v>
      </c>
      <c r="F39" s="2">
        <v>9</v>
      </c>
      <c r="G39" s="2">
        <v>1190</v>
      </c>
      <c r="H39" s="2">
        <v>1100</v>
      </c>
      <c r="I39" s="2">
        <v>1175</v>
      </c>
      <c r="J39" s="14">
        <v>15</v>
      </c>
      <c r="K39" s="14">
        <v>15</v>
      </c>
      <c r="L39" s="2">
        <v>75</v>
      </c>
      <c r="M39" s="2">
        <v>0</v>
      </c>
      <c r="N39" s="5">
        <v>10</v>
      </c>
      <c r="O39" s="45">
        <v>34</v>
      </c>
      <c r="P39" s="2" t="s">
        <v>116</v>
      </c>
      <c r="Q39" s="2" t="s">
        <v>146</v>
      </c>
      <c r="R39" s="2">
        <v>3.92</v>
      </c>
      <c r="S39" s="11">
        <v>1.6273052739892594E-14</v>
      </c>
      <c r="T39" s="2">
        <v>0.24</v>
      </c>
      <c r="U39" s="66">
        <v>3.2862594918128322E-6</v>
      </c>
      <c r="V39" s="11">
        <v>8.8099999999999995E-4</v>
      </c>
      <c r="W39" s="11">
        <v>5.3000000000000001E-5</v>
      </c>
      <c r="X39" s="5">
        <v>17</v>
      </c>
      <c r="Y39" s="5">
        <v>18.89</v>
      </c>
      <c r="Z39" s="14">
        <v>126</v>
      </c>
      <c r="AA39" s="43">
        <f t="shared" si="0"/>
        <v>0.14992063492063493</v>
      </c>
      <c r="AB39" s="5" t="s">
        <v>324</v>
      </c>
      <c r="AC39" s="2" t="s">
        <v>337</v>
      </c>
      <c r="AD39" s="2"/>
      <c r="AE39" s="2"/>
      <c r="AF39" s="14"/>
      <c r="AG39" s="2"/>
      <c r="AH39" s="2"/>
      <c r="AI39" s="16"/>
      <c r="AJ39" s="16"/>
      <c r="AK39" s="2"/>
      <c r="AL39" s="28"/>
    </row>
    <row r="40" spans="2:38" ht="17.25" x14ac:dyDescent="0.25">
      <c r="B40" s="74" t="s">
        <v>275</v>
      </c>
      <c r="C40" s="2" t="s">
        <v>137</v>
      </c>
      <c r="D40" s="2" t="s">
        <v>167</v>
      </c>
      <c r="E40" s="2" t="s">
        <v>39</v>
      </c>
      <c r="F40" s="2">
        <v>9</v>
      </c>
      <c r="G40" s="2">
        <v>1190</v>
      </c>
      <c r="H40" s="2">
        <v>1050</v>
      </c>
      <c r="I40" s="2">
        <v>1175</v>
      </c>
      <c r="J40" s="14">
        <v>15</v>
      </c>
      <c r="K40" s="14">
        <v>15</v>
      </c>
      <c r="L40" s="2">
        <v>125</v>
      </c>
      <c r="M40" s="2">
        <v>0</v>
      </c>
      <c r="N40" s="5">
        <v>15.555555555555555</v>
      </c>
      <c r="O40" s="45">
        <v>39.56</v>
      </c>
      <c r="P40" s="2" t="s">
        <v>165</v>
      </c>
      <c r="Q40" s="2" t="s">
        <v>147</v>
      </c>
      <c r="R40" s="2">
        <v>5.34</v>
      </c>
      <c r="S40" s="11">
        <v>5.9615629183050843E-16</v>
      </c>
      <c r="T40" s="2">
        <v>0.39</v>
      </c>
      <c r="U40" s="66">
        <v>2.9989722093813849E-6</v>
      </c>
      <c r="V40" s="68">
        <v>5.6899999999999995E-4</v>
      </c>
      <c r="W40" s="68">
        <v>2.1699999999999999E-5</v>
      </c>
      <c r="X40" s="69">
        <v>26</v>
      </c>
      <c r="Y40" s="70">
        <v>35.340000000000003</v>
      </c>
      <c r="Z40" s="71">
        <v>133</v>
      </c>
      <c r="AA40" s="43">
        <f t="shared" si="0"/>
        <v>0.26571428571428574</v>
      </c>
      <c r="AB40" s="51" t="s">
        <v>338</v>
      </c>
      <c r="AC40" s="2" t="s">
        <v>339</v>
      </c>
      <c r="AD40" s="2"/>
      <c r="AE40" s="2"/>
      <c r="AF40" s="14"/>
      <c r="AG40" s="2"/>
      <c r="AH40" s="2"/>
      <c r="AI40" s="16"/>
      <c r="AJ40" s="16"/>
      <c r="AK40" s="2"/>
      <c r="AL40" s="28"/>
    </row>
    <row r="41" spans="2:38" ht="17.25" x14ac:dyDescent="0.25">
      <c r="B41" s="74" t="s">
        <v>275</v>
      </c>
      <c r="C41" s="6" t="s">
        <v>138</v>
      </c>
      <c r="D41" s="6" t="s">
        <v>167</v>
      </c>
      <c r="E41" s="6" t="s">
        <v>39</v>
      </c>
      <c r="F41" s="6">
        <v>9</v>
      </c>
      <c r="G41" s="6">
        <v>1190</v>
      </c>
      <c r="H41" s="6">
        <v>1000</v>
      </c>
      <c r="I41" s="6">
        <v>1175</v>
      </c>
      <c r="J41" s="15">
        <v>15</v>
      </c>
      <c r="K41" s="15">
        <v>15</v>
      </c>
      <c r="L41" s="6">
        <v>175</v>
      </c>
      <c r="M41" s="6">
        <v>0</v>
      </c>
      <c r="N41" s="7">
        <v>21.111111111111111</v>
      </c>
      <c r="O41" s="46">
        <v>45.11</v>
      </c>
      <c r="P41" s="6" t="s">
        <v>170</v>
      </c>
      <c r="Q41" s="6" t="s">
        <v>147</v>
      </c>
      <c r="R41" s="6">
        <v>7.25</v>
      </c>
      <c r="S41" s="12">
        <v>7.0571707447800455E-18</v>
      </c>
      <c r="T41" s="6">
        <v>0.48</v>
      </c>
      <c r="U41" s="67">
        <v>1.7628890696176646E-6</v>
      </c>
      <c r="V41" s="12" t="s">
        <v>55</v>
      </c>
      <c r="W41" s="12" t="s">
        <v>55</v>
      </c>
      <c r="X41" s="15" t="s">
        <v>55</v>
      </c>
      <c r="Y41" s="7">
        <v>35.369999999999997</v>
      </c>
      <c r="Z41" s="15">
        <v>103</v>
      </c>
      <c r="AA41" s="47">
        <f t="shared" si="0"/>
        <v>0.34339805825242714</v>
      </c>
      <c r="AB41" s="7" t="s">
        <v>316</v>
      </c>
      <c r="AC41" s="6" t="s">
        <v>340</v>
      </c>
      <c r="AD41" s="2"/>
      <c r="AE41" s="2"/>
      <c r="AF41" s="14"/>
      <c r="AG41" s="2"/>
      <c r="AH41" s="2"/>
      <c r="AI41" s="16"/>
      <c r="AJ41" s="16"/>
      <c r="AK41" s="2"/>
      <c r="AL41" s="28"/>
    </row>
    <row r="42" spans="2:38" x14ac:dyDescent="0.25">
      <c r="C42" s="2" t="s">
        <v>41</v>
      </c>
      <c r="D42" s="2" t="s">
        <v>167</v>
      </c>
      <c r="E42" s="2" t="s">
        <v>39</v>
      </c>
      <c r="F42" s="2">
        <v>25</v>
      </c>
      <c r="G42" s="2">
        <v>1190</v>
      </c>
      <c r="H42" s="2">
        <v>1165</v>
      </c>
      <c r="I42" s="2">
        <v>1175</v>
      </c>
      <c r="J42" s="14">
        <v>15</v>
      </c>
      <c r="K42" s="14">
        <v>15</v>
      </c>
      <c r="L42" s="2">
        <v>10</v>
      </c>
      <c r="M42" s="2">
        <v>0</v>
      </c>
      <c r="N42" s="5">
        <v>1</v>
      </c>
      <c r="O42" s="45">
        <v>25</v>
      </c>
      <c r="P42" s="2" t="s">
        <v>56</v>
      </c>
      <c r="Q42" s="2" t="s">
        <v>151</v>
      </c>
      <c r="R42" s="2">
        <v>3.31</v>
      </c>
      <c r="S42" s="11">
        <v>6.9431290323080541E-14</v>
      </c>
      <c r="T42" s="2">
        <v>4.0000000000000001E-3</v>
      </c>
      <c r="U42" s="66">
        <v>3.3564210348248819E-7</v>
      </c>
      <c r="V42" s="11">
        <v>3.7591915590038681E-5</v>
      </c>
      <c r="W42" s="11">
        <v>3.644279597037585E-6</v>
      </c>
      <c r="X42" s="14">
        <v>10.315321475497365</v>
      </c>
      <c r="Y42" s="5">
        <v>13.21</v>
      </c>
      <c r="Z42" s="14">
        <v>31</v>
      </c>
      <c r="AA42" s="43">
        <f t="shared" si="0"/>
        <v>0.42612903225806453</v>
      </c>
      <c r="AB42" s="5" t="s">
        <v>308</v>
      </c>
      <c r="AC42" s="2" t="s">
        <v>341</v>
      </c>
      <c r="AD42" s="2"/>
      <c r="AE42" s="2"/>
      <c r="AF42" s="14"/>
      <c r="AG42" s="2"/>
      <c r="AH42" s="2"/>
      <c r="AI42" s="16"/>
      <c r="AJ42" s="16"/>
      <c r="AK42" s="2"/>
      <c r="AL42" s="28"/>
    </row>
    <row r="43" spans="2:38" x14ac:dyDescent="0.25">
      <c r="C43" s="2" t="s">
        <v>42</v>
      </c>
      <c r="D43" s="2" t="s">
        <v>167</v>
      </c>
      <c r="E43" s="2" t="s">
        <v>39</v>
      </c>
      <c r="F43" s="2">
        <v>25</v>
      </c>
      <c r="G43" s="2">
        <v>1190</v>
      </c>
      <c r="H43" s="2">
        <v>1100</v>
      </c>
      <c r="I43" s="2">
        <v>1175</v>
      </c>
      <c r="J43" s="14">
        <v>15</v>
      </c>
      <c r="K43" s="14">
        <v>15</v>
      </c>
      <c r="L43" s="2">
        <v>75</v>
      </c>
      <c r="M43" s="2">
        <v>0</v>
      </c>
      <c r="N43" s="5">
        <v>3.6</v>
      </c>
      <c r="O43" s="45">
        <v>27.6</v>
      </c>
      <c r="P43" s="2" t="s">
        <v>56</v>
      </c>
      <c r="Q43" s="2" t="s">
        <v>152</v>
      </c>
      <c r="R43" s="2">
        <v>3.94</v>
      </c>
      <c r="S43" s="11">
        <v>1.5540644718533217E-14</v>
      </c>
      <c r="T43" s="2">
        <v>0.23</v>
      </c>
      <c r="U43" s="66">
        <v>2.4333765825464606E-6</v>
      </c>
      <c r="V43" s="11">
        <v>6.672318589342395E-4</v>
      </c>
      <c r="W43" s="11">
        <v>3.5937779869702723E-5</v>
      </c>
      <c r="X43" s="14">
        <v>18.566307138431444</v>
      </c>
      <c r="Y43" s="5">
        <v>20.73</v>
      </c>
      <c r="Z43" s="14">
        <v>135</v>
      </c>
      <c r="AA43" s="43">
        <f t="shared" si="0"/>
        <v>0.15355555555555556</v>
      </c>
      <c r="AB43" s="5" t="s">
        <v>336</v>
      </c>
      <c r="AC43" s="2" t="s">
        <v>335</v>
      </c>
      <c r="AD43" s="2"/>
      <c r="AE43" s="2"/>
      <c r="AF43" s="14"/>
      <c r="AG43" s="2"/>
      <c r="AH43" s="2"/>
      <c r="AI43" s="16"/>
      <c r="AJ43" s="16"/>
      <c r="AK43" s="2"/>
      <c r="AL43" s="28"/>
    </row>
    <row r="44" spans="2:38" x14ac:dyDescent="0.25">
      <c r="C44" s="36" t="s">
        <v>99</v>
      </c>
      <c r="D44" s="6" t="s">
        <v>167</v>
      </c>
      <c r="E44" s="6" t="s">
        <v>39</v>
      </c>
      <c r="F44" s="6">
        <v>25</v>
      </c>
      <c r="G44" s="6">
        <v>1190</v>
      </c>
      <c r="H44" s="6">
        <v>1050</v>
      </c>
      <c r="I44" s="6">
        <v>1175</v>
      </c>
      <c r="J44" s="15">
        <v>15</v>
      </c>
      <c r="K44" s="15">
        <v>15</v>
      </c>
      <c r="L44" s="6">
        <v>125</v>
      </c>
      <c r="M44" s="6">
        <v>0</v>
      </c>
      <c r="N44" s="7">
        <v>5.6</v>
      </c>
      <c r="O44" s="46">
        <v>29.6</v>
      </c>
      <c r="P44" s="6" t="s">
        <v>169</v>
      </c>
      <c r="Q44" s="6" t="s">
        <v>152</v>
      </c>
      <c r="R44" s="6">
        <v>4.3099999999999996</v>
      </c>
      <c r="S44" s="12">
        <v>6.3879297563525475E-15</v>
      </c>
      <c r="T44" s="6">
        <v>0.32</v>
      </c>
      <c r="U44" s="67">
        <v>2.812628299797788E-6</v>
      </c>
      <c r="V44" s="12">
        <v>4.8049066788212209E-4</v>
      </c>
      <c r="W44" s="12">
        <v>1.8618832573282076E-5</v>
      </c>
      <c r="X44" s="15">
        <v>25.806702218893335</v>
      </c>
      <c r="Y44" s="7">
        <v>39.15</v>
      </c>
      <c r="Z44" s="15">
        <v>222.34</v>
      </c>
      <c r="AA44" s="47">
        <f t="shared" si="0"/>
        <v>0.17608167671134298</v>
      </c>
      <c r="AB44" s="7" t="s">
        <v>338</v>
      </c>
      <c r="AC44" s="6" t="s">
        <v>342</v>
      </c>
      <c r="AD44" s="2"/>
      <c r="AE44" s="2"/>
      <c r="AF44" s="14"/>
      <c r="AG44" s="14"/>
      <c r="AH44" s="14"/>
      <c r="AI44" s="48"/>
      <c r="AJ44" s="48"/>
      <c r="AK44" s="2"/>
      <c r="AL44" s="28"/>
    </row>
    <row r="45" spans="2:38" x14ac:dyDescent="0.25">
      <c r="C45" s="2" t="s">
        <v>43</v>
      </c>
      <c r="D45" s="2" t="s">
        <v>167</v>
      </c>
      <c r="E45" s="2" t="s">
        <v>39</v>
      </c>
      <c r="F45" s="2">
        <v>125</v>
      </c>
      <c r="G45" s="2">
        <v>1190</v>
      </c>
      <c r="H45" s="2">
        <v>1165</v>
      </c>
      <c r="I45" s="2" t="s">
        <v>55</v>
      </c>
      <c r="J45" s="14">
        <v>15</v>
      </c>
      <c r="K45" s="14">
        <v>52.5</v>
      </c>
      <c r="L45" s="2">
        <v>-27.5</v>
      </c>
      <c r="M45" s="2">
        <v>0</v>
      </c>
      <c r="N45" s="5">
        <v>0.2</v>
      </c>
      <c r="O45" s="45">
        <v>24.2</v>
      </c>
      <c r="P45" s="2" t="s">
        <v>118</v>
      </c>
      <c r="Q45" s="2" t="s">
        <v>139</v>
      </c>
      <c r="R45" s="5">
        <v>3.3</v>
      </c>
      <c r="S45" s="11">
        <v>7.1048552832618912E-14</v>
      </c>
      <c r="T45" s="2">
        <v>4.0000000000000002E-4</v>
      </c>
      <c r="U45" s="66">
        <v>9.8854734944094361E-7</v>
      </c>
      <c r="V45" s="11">
        <v>2.9656420483228306E-6</v>
      </c>
      <c r="W45" s="11">
        <v>2.5535719573675616E-7</v>
      </c>
      <c r="X45" s="14">
        <v>11.613700721322401</v>
      </c>
      <c r="Y45" s="5">
        <v>16.899999999999999</v>
      </c>
      <c r="Z45" s="14">
        <v>24</v>
      </c>
      <c r="AA45" s="43">
        <f t="shared" si="0"/>
        <v>0.70416666666666661</v>
      </c>
      <c r="AB45" s="5" t="s">
        <v>55</v>
      </c>
      <c r="AC45" s="2" t="s">
        <v>55</v>
      </c>
      <c r="AD45" s="2"/>
      <c r="AE45" s="2"/>
      <c r="AF45" s="14"/>
      <c r="AG45" s="2"/>
      <c r="AH45" s="2"/>
      <c r="AI45" s="16"/>
      <c r="AJ45" s="16"/>
      <c r="AK45" s="2"/>
      <c r="AL45" s="28"/>
    </row>
    <row r="46" spans="2:38" x14ac:dyDescent="0.25">
      <c r="C46" s="2" t="s">
        <v>45</v>
      </c>
      <c r="D46" s="2" t="s">
        <v>167</v>
      </c>
      <c r="E46" s="2" t="s">
        <v>39</v>
      </c>
      <c r="F46" s="2">
        <v>125</v>
      </c>
      <c r="G46" s="2">
        <v>1190</v>
      </c>
      <c r="H46" s="2">
        <v>1100</v>
      </c>
      <c r="I46" s="28" t="s">
        <v>468</v>
      </c>
      <c r="J46" s="14">
        <v>15</v>
      </c>
      <c r="K46" s="14">
        <v>52.5</v>
      </c>
      <c r="L46" s="28">
        <v>37.5</v>
      </c>
      <c r="M46" s="2">
        <v>0</v>
      </c>
      <c r="N46" s="5">
        <v>0.72</v>
      </c>
      <c r="O46" s="45">
        <v>24.72</v>
      </c>
      <c r="P46" s="2" t="s">
        <v>117</v>
      </c>
      <c r="Q46" s="2" t="s">
        <v>154</v>
      </c>
      <c r="R46" s="5">
        <v>3.82</v>
      </c>
      <c r="S46" s="11">
        <v>2.0486559621717468E-14</v>
      </c>
      <c r="T46" s="2">
        <v>0.04</v>
      </c>
      <c r="U46" s="66">
        <v>1.6174300734434562E-6</v>
      </c>
      <c r="V46" s="11">
        <v>3.2004897578262389E-4</v>
      </c>
      <c r="W46" s="11">
        <v>2.8628241154156558E-5</v>
      </c>
      <c r="X46" s="14">
        <v>11.17948441398244</v>
      </c>
      <c r="Y46" s="5">
        <v>15.9</v>
      </c>
      <c r="Z46" s="14">
        <v>83</v>
      </c>
      <c r="AA46" s="43">
        <f t="shared" si="0"/>
        <v>0.19156626506024096</v>
      </c>
      <c r="AB46" s="5" t="s">
        <v>318</v>
      </c>
      <c r="AC46" s="2" t="s">
        <v>343</v>
      </c>
      <c r="AD46" s="2"/>
      <c r="AE46" s="2"/>
      <c r="AF46" s="14"/>
      <c r="AG46" s="2"/>
      <c r="AH46" s="2"/>
      <c r="AI46" s="16"/>
      <c r="AJ46" s="16"/>
      <c r="AK46" s="2"/>
      <c r="AL46" s="28"/>
    </row>
    <row r="47" spans="2:38" x14ac:dyDescent="0.25">
      <c r="C47" s="2" t="s">
        <v>44</v>
      </c>
      <c r="D47" s="2" t="s">
        <v>167</v>
      </c>
      <c r="E47" s="2" t="s">
        <v>39</v>
      </c>
      <c r="F47" s="2">
        <v>125</v>
      </c>
      <c r="G47" s="2">
        <v>1190</v>
      </c>
      <c r="H47" s="2">
        <v>1100</v>
      </c>
      <c r="I47" s="28" t="s">
        <v>468</v>
      </c>
      <c r="J47" s="14">
        <v>15</v>
      </c>
      <c r="K47" s="14">
        <v>52.5</v>
      </c>
      <c r="L47" s="28">
        <v>37.5</v>
      </c>
      <c r="M47" s="2">
        <v>0</v>
      </c>
      <c r="N47" s="5">
        <v>0.72</v>
      </c>
      <c r="O47" s="45">
        <v>24.72</v>
      </c>
      <c r="P47" s="2" t="s">
        <v>171</v>
      </c>
      <c r="Q47" s="2" t="s">
        <v>154</v>
      </c>
      <c r="R47" s="5">
        <v>3.64</v>
      </c>
      <c r="S47" s="11">
        <v>3.1007662757209499E-14</v>
      </c>
      <c r="T47" s="2">
        <v>0.06</v>
      </c>
      <c r="U47" s="66">
        <v>3.2242012847367386E-6</v>
      </c>
      <c r="V47" s="11">
        <v>2.9644739590218346E-4</v>
      </c>
      <c r="W47" s="11">
        <v>2.0837510628861962E-5</v>
      </c>
      <c r="X47" s="14">
        <v>14.226622420606002</v>
      </c>
      <c r="Y47" s="5">
        <v>18.7</v>
      </c>
      <c r="Z47" s="14">
        <v>92</v>
      </c>
      <c r="AA47" s="43">
        <f t="shared" si="0"/>
        <v>0.20326086956521738</v>
      </c>
      <c r="AB47" s="5" t="s">
        <v>316</v>
      </c>
      <c r="AC47" s="2" t="s">
        <v>344</v>
      </c>
      <c r="AD47" s="2"/>
      <c r="AE47" s="2"/>
      <c r="AF47" s="14"/>
      <c r="AG47" s="2"/>
      <c r="AH47" s="2"/>
      <c r="AI47" s="16"/>
      <c r="AJ47" s="16"/>
      <c r="AK47" s="2"/>
      <c r="AL47" s="28"/>
    </row>
    <row r="48" spans="2:38" x14ac:dyDescent="0.25">
      <c r="C48" s="36" t="s">
        <v>100</v>
      </c>
      <c r="D48" s="6" t="s">
        <v>167</v>
      </c>
      <c r="E48" s="6" t="s">
        <v>39</v>
      </c>
      <c r="F48" s="6">
        <v>125</v>
      </c>
      <c r="G48" s="6">
        <v>1190</v>
      </c>
      <c r="H48" s="6">
        <v>1050</v>
      </c>
      <c r="I48" s="29" t="s">
        <v>468</v>
      </c>
      <c r="J48" s="15">
        <v>15</v>
      </c>
      <c r="K48" s="15">
        <v>52.5</v>
      </c>
      <c r="L48" s="29">
        <v>87.5</v>
      </c>
      <c r="M48" s="6">
        <v>0</v>
      </c>
      <c r="N48" s="7">
        <v>1.1200000000000001</v>
      </c>
      <c r="O48" s="46">
        <v>25.12</v>
      </c>
      <c r="P48" s="6" t="s">
        <v>117</v>
      </c>
      <c r="Q48" s="6" t="s">
        <v>154</v>
      </c>
      <c r="R48" s="7">
        <v>4.21</v>
      </c>
      <c r="S48" s="12">
        <v>8.0419270990283378E-15</v>
      </c>
      <c r="T48" s="6">
        <v>0.36</v>
      </c>
      <c r="U48" s="67">
        <v>4.1935569771247755E-7</v>
      </c>
      <c r="V48" s="12">
        <v>1.6107452349136263E-3</v>
      </c>
      <c r="W48" s="12">
        <v>1.0774299220746377E-4</v>
      </c>
      <c r="X48" s="15">
        <v>14.949883996279469</v>
      </c>
      <c r="Y48" s="7">
        <v>25.074189533975598</v>
      </c>
      <c r="Z48" s="15">
        <v>203.30289999999999</v>
      </c>
      <c r="AA48" s="47">
        <f t="shared" si="0"/>
        <v>0.12333414591712956</v>
      </c>
      <c r="AB48" s="7" t="s">
        <v>318</v>
      </c>
      <c r="AC48" s="6" t="s">
        <v>345</v>
      </c>
      <c r="AD48" s="2"/>
      <c r="AE48" s="2"/>
      <c r="AF48" s="14"/>
      <c r="AG48" s="2"/>
      <c r="AH48" s="2"/>
      <c r="AI48" s="16"/>
      <c r="AJ48" s="16"/>
      <c r="AK48" s="2"/>
      <c r="AL48" s="28"/>
    </row>
    <row r="49" spans="3:53" x14ac:dyDescent="0.25">
      <c r="C49" s="2" t="s">
        <v>46</v>
      </c>
      <c r="D49" s="2" t="s">
        <v>168</v>
      </c>
      <c r="E49" s="2" t="s">
        <v>39</v>
      </c>
      <c r="F49" s="2">
        <v>1</v>
      </c>
      <c r="G49" s="2">
        <v>1190</v>
      </c>
      <c r="H49" s="2">
        <v>1165</v>
      </c>
      <c r="I49" s="2"/>
      <c r="J49" s="14">
        <v>15</v>
      </c>
      <c r="K49" s="14">
        <v>15</v>
      </c>
      <c r="L49" s="2">
        <v>10</v>
      </c>
      <c r="M49" s="2">
        <v>2</v>
      </c>
      <c r="N49" s="5">
        <v>25</v>
      </c>
      <c r="O49" s="45">
        <v>51</v>
      </c>
      <c r="P49" s="2" t="s">
        <v>117</v>
      </c>
      <c r="Q49" s="2" t="s">
        <v>156</v>
      </c>
      <c r="R49" s="14" t="s">
        <v>55</v>
      </c>
      <c r="S49" s="11" t="s">
        <v>55</v>
      </c>
      <c r="T49" s="5">
        <v>8.8654800000000002E-3</v>
      </c>
      <c r="U49" s="66">
        <v>2.3368449881919221E-7</v>
      </c>
      <c r="V49" s="11">
        <v>2.5237925872472761E-5</v>
      </c>
      <c r="W49" s="11">
        <v>1.3465713294702615E-6</v>
      </c>
      <c r="X49" s="14">
        <v>18.742360928181437</v>
      </c>
      <c r="Y49" s="5">
        <v>27.61</v>
      </c>
      <c r="Z49" s="14">
        <v>66</v>
      </c>
      <c r="AA49" s="43">
        <f t="shared" si="0"/>
        <v>0.41833333333333333</v>
      </c>
      <c r="AB49" s="5" t="s">
        <v>308</v>
      </c>
      <c r="AC49" s="14" t="s">
        <v>346</v>
      </c>
      <c r="AD49" s="2"/>
      <c r="AE49" s="2"/>
      <c r="AF49" s="14"/>
      <c r="AG49" s="2"/>
      <c r="AH49" s="2"/>
      <c r="AI49" s="14"/>
      <c r="AJ49" s="14"/>
      <c r="AK49" s="2"/>
      <c r="AL49" s="2"/>
    </row>
    <row r="50" spans="3:53" x14ac:dyDescent="0.25">
      <c r="C50" s="2" t="s">
        <v>49</v>
      </c>
      <c r="D50" s="2" t="s">
        <v>168</v>
      </c>
      <c r="E50" s="2" t="s">
        <v>39</v>
      </c>
      <c r="F50" s="2">
        <v>1</v>
      </c>
      <c r="G50" s="2">
        <v>1190</v>
      </c>
      <c r="H50" s="2">
        <v>1165</v>
      </c>
      <c r="I50" s="2"/>
      <c r="J50" s="14">
        <v>15</v>
      </c>
      <c r="K50" s="14">
        <v>15</v>
      </c>
      <c r="L50" s="2">
        <v>10</v>
      </c>
      <c r="M50" s="2">
        <v>5</v>
      </c>
      <c r="N50" s="5">
        <v>25</v>
      </c>
      <c r="O50" s="45">
        <v>54</v>
      </c>
      <c r="P50" s="2" t="s">
        <v>117</v>
      </c>
      <c r="Q50" s="2" t="s">
        <v>147</v>
      </c>
      <c r="R50" s="5">
        <v>3.23</v>
      </c>
      <c r="S50" s="11">
        <v>8.3474771005035964E-14</v>
      </c>
      <c r="T50" s="5">
        <v>4.7781218309897344E-2</v>
      </c>
      <c r="U50" s="66">
        <v>0</v>
      </c>
      <c r="V50" s="11">
        <v>1.4336805800339473E-4</v>
      </c>
      <c r="W50" s="11">
        <v>7.8532603304415309E-6</v>
      </c>
      <c r="X50" s="14">
        <v>18.25586469452162</v>
      </c>
      <c r="Y50" s="5">
        <v>27.26</v>
      </c>
      <c r="Z50" s="14">
        <v>83</v>
      </c>
      <c r="AA50" s="43">
        <f t="shared" si="0"/>
        <v>0.32843373493975908</v>
      </c>
      <c r="AB50" s="5" t="s">
        <v>320</v>
      </c>
      <c r="AC50" s="14" t="s">
        <v>347</v>
      </c>
      <c r="AD50" s="2"/>
      <c r="AE50" s="2"/>
      <c r="AF50" s="14"/>
      <c r="AG50" s="2"/>
      <c r="AH50" s="2"/>
      <c r="AI50" s="14"/>
      <c r="AJ50" s="14"/>
      <c r="AK50" s="2"/>
      <c r="AL50" s="2"/>
    </row>
    <row r="51" spans="3:53" x14ac:dyDescent="0.25">
      <c r="C51" s="2" t="s">
        <v>50</v>
      </c>
      <c r="D51" s="2" t="s">
        <v>168</v>
      </c>
      <c r="E51" s="2" t="s">
        <v>39</v>
      </c>
      <c r="F51" s="2">
        <v>1</v>
      </c>
      <c r="G51" s="2">
        <v>1190</v>
      </c>
      <c r="H51" s="2">
        <v>1165</v>
      </c>
      <c r="I51" s="2"/>
      <c r="J51" s="14">
        <v>15</v>
      </c>
      <c r="K51" s="14">
        <v>15</v>
      </c>
      <c r="L51" s="2">
        <v>10</v>
      </c>
      <c r="M51" s="2">
        <v>5</v>
      </c>
      <c r="N51" s="5">
        <v>25</v>
      </c>
      <c r="O51" s="45">
        <v>54</v>
      </c>
      <c r="P51" s="2" t="s">
        <v>117</v>
      </c>
      <c r="Q51" s="2" t="s">
        <v>157</v>
      </c>
      <c r="R51" s="5">
        <v>3.33</v>
      </c>
      <c r="S51" s="11">
        <v>6.6306367496443788E-14</v>
      </c>
      <c r="T51" s="5">
        <v>4.4846649500000002E-2</v>
      </c>
      <c r="U51" s="66">
        <v>2.9803549900828686E-7</v>
      </c>
      <c r="V51" s="11">
        <v>1.3292383255769595E-4</v>
      </c>
      <c r="W51" s="11">
        <v>7.2366785324312738E-6</v>
      </c>
      <c r="X51" s="14">
        <v>18.368072032216986</v>
      </c>
      <c r="Y51" s="5">
        <v>27.31</v>
      </c>
      <c r="Z51" s="14">
        <v>114</v>
      </c>
      <c r="AA51" s="43">
        <f t="shared" si="0"/>
        <v>0.23956140350877192</v>
      </c>
      <c r="AB51" s="5" t="s">
        <v>308</v>
      </c>
      <c r="AC51" s="14" t="s">
        <v>348</v>
      </c>
      <c r="AD51" s="2"/>
      <c r="AE51" s="2"/>
      <c r="AF51" s="14"/>
      <c r="AG51" s="2"/>
      <c r="AH51" s="2"/>
      <c r="AI51" s="14"/>
      <c r="AJ51" s="14"/>
      <c r="AK51" s="2"/>
      <c r="AL51" s="2"/>
    </row>
    <row r="52" spans="3:53" x14ac:dyDescent="0.25">
      <c r="C52" s="2" t="s">
        <v>47</v>
      </c>
      <c r="D52" s="2" t="s">
        <v>168</v>
      </c>
      <c r="E52" s="2" t="s">
        <v>39</v>
      </c>
      <c r="F52" s="2">
        <v>1</v>
      </c>
      <c r="G52" s="2">
        <v>1190</v>
      </c>
      <c r="H52" s="2">
        <v>1165</v>
      </c>
      <c r="I52" s="2"/>
      <c r="J52" s="14">
        <v>15</v>
      </c>
      <c r="K52" s="14">
        <v>15</v>
      </c>
      <c r="L52" s="2">
        <v>10</v>
      </c>
      <c r="M52" s="2">
        <v>10</v>
      </c>
      <c r="N52" s="5">
        <v>25</v>
      </c>
      <c r="O52" s="45">
        <v>59</v>
      </c>
      <c r="P52" s="2" t="s">
        <v>117</v>
      </c>
      <c r="Q52" s="2" t="s">
        <v>147</v>
      </c>
      <c r="R52" s="5">
        <v>3.42</v>
      </c>
      <c r="S52" s="11">
        <v>5.3895838917100912E-14</v>
      </c>
      <c r="T52" s="5">
        <v>3.2015796855159172E-2</v>
      </c>
      <c r="U52" s="66">
        <v>0</v>
      </c>
      <c r="V52" s="11">
        <v>6.0016046395562606E-5</v>
      </c>
      <c r="W52" s="11">
        <v>2.5984772327508403E-6</v>
      </c>
      <c r="X52" s="14">
        <v>23.096621990421479</v>
      </c>
      <c r="Y52" s="5">
        <v>33.659999999999997</v>
      </c>
      <c r="Z52" s="14">
        <v>96</v>
      </c>
      <c r="AA52" s="43">
        <f t="shared" si="0"/>
        <v>0.35062499999999996</v>
      </c>
      <c r="AB52" s="5" t="s">
        <v>308</v>
      </c>
      <c r="AC52" s="14" t="s">
        <v>349</v>
      </c>
      <c r="AD52" s="2"/>
      <c r="AE52" s="2"/>
      <c r="AF52" s="14"/>
      <c r="AG52" s="2"/>
      <c r="AH52" s="2"/>
      <c r="AI52" s="14"/>
      <c r="AJ52" s="14"/>
      <c r="AK52" s="2"/>
      <c r="AL52" s="2"/>
    </row>
    <row r="53" spans="3:53" x14ac:dyDescent="0.25">
      <c r="C53" s="2" t="s">
        <v>48</v>
      </c>
      <c r="D53" s="2" t="s">
        <v>168</v>
      </c>
      <c r="E53" s="2" t="s">
        <v>39</v>
      </c>
      <c r="F53" s="2">
        <v>1</v>
      </c>
      <c r="G53" s="2">
        <v>1190</v>
      </c>
      <c r="H53" s="2">
        <v>1165</v>
      </c>
      <c r="I53" s="2"/>
      <c r="J53" s="14">
        <v>15</v>
      </c>
      <c r="K53" s="14">
        <v>15</v>
      </c>
      <c r="L53" s="2">
        <v>10</v>
      </c>
      <c r="M53" s="2">
        <v>24</v>
      </c>
      <c r="N53" s="5">
        <v>25</v>
      </c>
      <c r="O53" s="45">
        <v>73</v>
      </c>
      <c r="P53" s="2" t="s">
        <v>117</v>
      </c>
      <c r="Q53" s="2" t="s">
        <v>158</v>
      </c>
      <c r="R53" s="5">
        <v>3.38</v>
      </c>
      <c r="S53" s="11">
        <v>5.9095612235446458E-14</v>
      </c>
      <c r="T53" s="5">
        <v>3.5405442000000002E-2</v>
      </c>
      <c r="U53" s="66">
        <v>2.6123766043910914E-7</v>
      </c>
      <c r="V53" s="11">
        <v>4.3104213972453009E-5</v>
      </c>
      <c r="W53" s="11">
        <v>1.5039887394161918E-6</v>
      </c>
      <c r="X53" s="14">
        <v>28.659931316497033</v>
      </c>
      <c r="Y53" s="5">
        <v>42.4</v>
      </c>
      <c r="Z53" s="14">
        <v>131</v>
      </c>
      <c r="AA53" s="43">
        <f t="shared" si="0"/>
        <v>0.32366412213740459</v>
      </c>
      <c r="AB53" s="5" t="s">
        <v>308</v>
      </c>
      <c r="AC53" s="2" t="s">
        <v>350</v>
      </c>
      <c r="AD53" s="2"/>
      <c r="AE53" s="2"/>
      <c r="AF53" s="14"/>
      <c r="AG53" s="2"/>
      <c r="AH53" s="2"/>
      <c r="AI53" s="14"/>
      <c r="AJ53" s="14"/>
      <c r="AK53" s="2"/>
      <c r="AL53" s="2"/>
    </row>
    <row r="54" spans="3:53" x14ac:dyDescent="0.25">
      <c r="C54" s="2" t="s">
        <v>51</v>
      </c>
      <c r="D54" s="2" t="s">
        <v>168</v>
      </c>
      <c r="E54" s="2" t="s">
        <v>39</v>
      </c>
      <c r="F54" s="2">
        <v>1</v>
      </c>
      <c r="G54" s="2">
        <v>1190</v>
      </c>
      <c r="H54" s="2">
        <v>1120</v>
      </c>
      <c r="I54" s="2"/>
      <c r="J54" s="14">
        <v>15</v>
      </c>
      <c r="K54" s="14">
        <v>15</v>
      </c>
      <c r="L54" s="2">
        <v>55</v>
      </c>
      <c r="M54" s="2">
        <v>2</v>
      </c>
      <c r="N54" s="5">
        <v>70</v>
      </c>
      <c r="O54" s="45">
        <v>96</v>
      </c>
      <c r="P54" s="2" t="s">
        <v>117</v>
      </c>
      <c r="Q54" s="2" t="s">
        <v>146</v>
      </c>
      <c r="R54" s="5" t="s">
        <v>55</v>
      </c>
      <c r="S54" s="11" t="s">
        <v>55</v>
      </c>
      <c r="T54" s="5">
        <v>0.15422902787852691</v>
      </c>
      <c r="U54" s="66">
        <v>0</v>
      </c>
      <c r="V54" s="11">
        <v>1.6554183658735184E-4</v>
      </c>
      <c r="W54" s="11">
        <v>5.4234868700633816E-6</v>
      </c>
      <c r="X54" s="14">
        <v>30.523137707055465</v>
      </c>
      <c r="Y54" s="5">
        <v>49.23</v>
      </c>
      <c r="Z54" s="14">
        <v>195</v>
      </c>
      <c r="AA54" s="43">
        <f t="shared" si="0"/>
        <v>0.25246153846153846</v>
      </c>
      <c r="AB54" s="5" t="s">
        <v>308</v>
      </c>
      <c r="AC54" s="2" t="s">
        <v>351</v>
      </c>
      <c r="AD54" s="2"/>
      <c r="AE54" s="2"/>
      <c r="AF54" s="14"/>
      <c r="AG54" s="2"/>
      <c r="AH54" s="2"/>
      <c r="AI54" s="14"/>
      <c r="AJ54" s="14"/>
      <c r="AK54" s="2"/>
      <c r="AL54" s="2"/>
    </row>
    <row r="55" spans="3:53" x14ac:dyDescent="0.25">
      <c r="C55" s="2" t="s">
        <v>52</v>
      </c>
      <c r="D55" s="2" t="s">
        <v>168</v>
      </c>
      <c r="E55" s="2" t="s">
        <v>39</v>
      </c>
      <c r="F55" s="2">
        <v>1</v>
      </c>
      <c r="G55" s="2">
        <v>1190</v>
      </c>
      <c r="H55" s="2">
        <v>1120</v>
      </c>
      <c r="I55" s="2"/>
      <c r="J55" s="14">
        <v>15</v>
      </c>
      <c r="K55" s="14">
        <v>15</v>
      </c>
      <c r="L55" s="2">
        <v>55</v>
      </c>
      <c r="M55" s="2">
        <v>5</v>
      </c>
      <c r="N55" s="5">
        <v>70</v>
      </c>
      <c r="O55" s="45">
        <v>99</v>
      </c>
      <c r="P55" s="2" t="s">
        <v>116</v>
      </c>
      <c r="Q55" s="2" t="s">
        <v>155</v>
      </c>
      <c r="R55" s="5">
        <v>3.73</v>
      </c>
      <c r="S55" s="11">
        <v>2.5571071702355616E-14</v>
      </c>
      <c r="T55" s="5">
        <v>0.17986290491814924</v>
      </c>
      <c r="U55" s="66">
        <v>0</v>
      </c>
      <c r="V55" s="11">
        <v>1.263089833051056E-4</v>
      </c>
      <c r="W55" s="11">
        <v>3.3471914804144917E-6</v>
      </c>
      <c r="X55" s="14">
        <v>37.735810468023907</v>
      </c>
      <c r="Y55" s="5">
        <v>58.35</v>
      </c>
      <c r="Z55" s="14">
        <v>221</v>
      </c>
      <c r="AA55" s="43">
        <f t="shared" si="0"/>
        <v>0.26402714932126697</v>
      </c>
      <c r="AB55" s="5" t="s">
        <v>308</v>
      </c>
      <c r="AC55" s="2" t="s">
        <v>352</v>
      </c>
      <c r="AD55" s="2"/>
      <c r="AE55" s="2"/>
      <c r="AF55" s="14"/>
      <c r="AG55" s="2"/>
      <c r="AH55" s="2"/>
      <c r="AI55" s="14"/>
      <c r="AJ55" s="14"/>
      <c r="AK55" s="2"/>
      <c r="AL55" s="2"/>
    </row>
    <row r="56" spans="3:53" x14ac:dyDescent="0.25">
      <c r="C56" s="2" t="s">
        <v>53</v>
      </c>
      <c r="D56" s="2" t="s">
        <v>168</v>
      </c>
      <c r="E56" s="2" t="s">
        <v>39</v>
      </c>
      <c r="F56" s="2">
        <v>1</v>
      </c>
      <c r="G56" s="2">
        <v>1190</v>
      </c>
      <c r="H56" s="2">
        <v>1120</v>
      </c>
      <c r="I56" s="2"/>
      <c r="J56" s="14">
        <v>15</v>
      </c>
      <c r="K56" s="14">
        <v>15</v>
      </c>
      <c r="L56" s="2">
        <v>55</v>
      </c>
      <c r="M56" s="2">
        <v>10</v>
      </c>
      <c r="N56" s="5">
        <v>70</v>
      </c>
      <c r="O56" s="45">
        <v>104</v>
      </c>
      <c r="P56" s="2" t="s">
        <v>117</v>
      </c>
      <c r="Q56" s="2" t="s">
        <v>155</v>
      </c>
      <c r="R56" s="5">
        <v>3.78</v>
      </c>
      <c r="S56" s="11">
        <v>2.2790241643809684E-14</v>
      </c>
      <c r="T56" s="5">
        <v>0.1867796439652506</v>
      </c>
      <c r="U56" s="66">
        <v>0</v>
      </c>
      <c r="V56" s="11">
        <v>9.4450990905948216E-5</v>
      </c>
      <c r="W56" s="11">
        <v>2.1239535087108595E-6</v>
      </c>
      <c r="X56" s="14">
        <v>44.469424833726968</v>
      </c>
      <c r="Y56" s="5">
        <v>77.61</v>
      </c>
      <c r="Z56" s="14">
        <v>268</v>
      </c>
      <c r="AA56" s="43">
        <f t="shared" si="0"/>
        <v>0.28958955223880595</v>
      </c>
      <c r="AB56" s="5" t="s">
        <v>308</v>
      </c>
      <c r="AC56" s="2" t="s">
        <v>332</v>
      </c>
      <c r="AD56" s="2"/>
      <c r="AE56" s="2"/>
      <c r="AF56" s="14"/>
      <c r="AG56" s="2"/>
      <c r="AH56" s="2"/>
      <c r="AI56" s="14"/>
      <c r="AJ56" s="14"/>
      <c r="AL56" s="2"/>
      <c r="BA56" s="5"/>
    </row>
    <row r="57" spans="3:53" x14ac:dyDescent="0.25">
      <c r="C57" s="2" t="s">
        <v>54</v>
      </c>
      <c r="D57" s="2" t="s">
        <v>168</v>
      </c>
      <c r="E57" s="2" t="s">
        <v>39</v>
      </c>
      <c r="F57" s="2">
        <v>1</v>
      </c>
      <c r="G57" s="2">
        <v>1190</v>
      </c>
      <c r="H57" s="2">
        <v>1120</v>
      </c>
      <c r="I57" s="2"/>
      <c r="J57" s="14">
        <v>15</v>
      </c>
      <c r="K57" s="14">
        <v>15</v>
      </c>
      <c r="L57" s="2">
        <v>55</v>
      </c>
      <c r="M57" s="2">
        <v>24</v>
      </c>
      <c r="N57" s="5">
        <v>70</v>
      </c>
      <c r="O57" s="45">
        <v>118</v>
      </c>
      <c r="P57" s="2" t="s">
        <v>117</v>
      </c>
      <c r="Q57" s="2" t="s">
        <v>155</v>
      </c>
      <c r="R57" s="5">
        <v>3.76</v>
      </c>
      <c r="S57" s="11">
        <v>2.3864312642211621E-14</v>
      </c>
      <c r="T57" s="5">
        <v>0.18339105463174729</v>
      </c>
      <c r="U57" s="66">
        <v>0</v>
      </c>
      <c r="V57" s="11">
        <v>1.3636441800079103E-4</v>
      </c>
      <c r="W57" s="11">
        <v>3.7184549210610523E-6</v>
      </c>
      <c r="X57" s="14">
        <v>36.672333239387441</v>
      </c>
      <c r="Y57" s="5">
        <v>67.97</v>
      </c>
      <c r="Z57" s="14">
        <v>297</v>
      </c>
      <c r="AA57" s="43">
        <f t="shared" si="0"/>
        <v>0.22885521885521884</v>
      </c>
      <c r="AB57" s="5" t="s">
        <v>336</v>
      </c>
      <c r="AC57" s="2" t="s">
        <v>353</v>
      </c>
      <c r="AD57" s="2"/>
      <c r="AE57" s="2"/>
      <c r="AF57" s="14"/>
      <c r="AG57" s="2"/>
      <c r="AH57" s="2"/>
      <c r="AI57" s="14"/>
      <c r="AJ57" s="14"/>
      <c r="AK57" s="2"/>
      <c r="AL57" s="2"/>
      <c r="BA57" s="5"/>
    </row>
    <row r="58" spans="3:53" ht="15.75" customHeight="1" x14ac:dyDescent="0.25">
      <c r="C58" s="35" t="s">
        <v>93</v>
      </c>
      <c r="D58" s="2" t="s">
        <v>168</v>
      </c>
      <c r="E58" s="2" t="s">
        <v>39</v>
      </c>
      <c r="F58" s="2">
        <v>1</v>
      </c>
      <c r="G58" s="2">
        <v>1190</v>
      </c>
      <c r="H58" s="2">
        <v>1120</v>
      </c>
      <c r="I58" s="2"/>
      <c r="J58" s="14">
        <v>15</v>
      </c>
      <c r="K58" s="14">
        <v>15</v>
      </c>
      <c r="L58" s="2">
        <v>55</v>
      </c>
      <c r="M58" s="2">
        <v>240</v>
      </c>
      <c r="N58" s="5">
        <v>70</v>
      </c>
      <c r="O58" s="45">
        <v>334</v>
      </c>
      <c r="P58" s="2" t="s">
        <v>116</v>
      </c>
      <c r="Q58" s="2" t="s">
        <v>146</v>
      </c>
      <c r="R58" s="5">
        <v>3.85</v>
      </c>
      <c r="S58" s="11">
        <v>1.9397641562870292E-14</v>
      </c>
      <c r="T58" s="5">
        <v>0.18</v>
      </c>
      <c r="U58" s="66">
        <v>0</v>
      </c>
      <c r="V58" s="11">
        <v>1.4250019836675341E-4</v>
      </c>
      <c r="W58" s="11">
        <v>4.0094698383753385E-6</v>
      </c>
      <c r="X58" s="14">
        <v>35.540907928240046</v>
      </c>
      <c r="Y58" s="5">
        <v>58.76</v>
      </c>
      <c r="Z58" s="14">
        <v>254</v>
      </c>
      <c r="AA58" s="43">
        <f t="shared" si="0"/>
        <v>0.23133858267716534</v>
      </c>
      <c r="AB58" s="5" t="s">
        <v>330</v>
      </c>
      <c r="AC58" s="2" t="s">
        <v>354</v>
      </c>
      <c r="AD58" s="2"/>
      <c r="AE58" s="2"/>
      <c r="AF58" s="14"/>
      <c r="AG58" s="2"/>
      <c r="AH58" s="2"/>
      <c r="AI58" s="14"/>
      <c r="AJ58" s="14"/>
      <c r="AK58" s="2"/>
      <c r="AL58" s="2"/>
      <c r="BA58" s="5"/>
    </row>
    <row r="59" spans="3:53" ht="15.75" customHeight="1" x14ac:dyDescent="0.25">
      <c r="C59" s="35" t="s">
        <v>94</v>
      </c>
      <c r="D59" s="2" t="s">
        <v>168</v>
      </c>
      <c r="E59" s="2" t="s">
        <v>39</v>
      </c>
      <c r="F59" s="2">
        <v>9</v>
      </c>
      <c r="G59" s="2">
        <v>1190</v>
      </c>
      <c r="H59" s="2">
        <v>1165</v>
      </c>
      <c r="I59" s="2"/>
      <c r="J59" s="14">
        <v>15</v>
      </c>
      <c r="K59" s="14">
        <v>15</v>
      </c>
      <c r="L59" s="2">
        <v>15</v>
      </c>
      <c r="M59" s="2">
        <v>5</v>
      </c>
      <c r="N59" s="5">
        <v>2.7777777777777777</v>
      </c>
      <c r="O59" s="45">
        <v>31.777777777777779</v>
      </c>
      <c r="P59" s="2" t="s">
        <v>117</v>
      </c>
      <c r="Q59" s="2" t="s">
        <v>142</v>
      </c>
      <c r="R59" s="14" t="s">
        <v>55</v>
      </c>
      <c r="S59" s="11" t="s">
        <v>55</v>
      </c>
      <c r="T59" s="5">
        <v>0.03</v>
      </c>
      <c r="U59" s="66">
        <v>1.2262401411059054E-6</v>
      </c>
      <c r="V59" s="11">
        <v>1.3243393523943778E-4</v>
      </c>
      <c r="W59" s="11">
        <v>8.7991009223735465E-6</v>
      </c>
      <c r="X59" s="14">
        <v>15.050848536433641</v>
      </c>
      <c r="Y59" s="5">
        <v>21.96</v>
      </c>
      <c r="Z59" s="14">
        <v>103</v>
      </c>
      <c r="AA59" s="43">
        <f t="shared" si="0"/>
        <v>0.21320388349514563</v>
      </c>
      <c r="AB59" s="5" t="s">
        <v>308</v>
      </c>
      <c r="AC59" s="2" t="s">
        <v>355</v>
      </c>
      <c r="AD59" s="2"/>
      <c r="AE59" s="2"/>
      <c r="AF59" s="14"/>
      <c r="AG59" s="2"/>
      <c r="AH59" s="2"/>
      <c r="AI59" s="2"/>
      <c r="AJ59" s="2"/>
      <c r="AK59" s="2"/>
      <c r="AL59" s="2"/>
      <c r="BA59" s="5"/>
    </row>
    <row r="60" spans="3:53" ht="15.75" customHeight="1" x14ac:dyDescent="0.25">
      <c r="C60" s="35" t="s">
        <v>95</v>
      </c>
      <c r="D60" s="2" t="s">
        <v>168</v>
      </c>
      <c r="E60" s="2" t="s">
        <v>39</v>
      </c>
      <c r="F60" s="2">
        <v>9</v>
      </c>
      <c r="G60" s="2">
        <v>1190</v>
      </c>
      <c r="H60" s="2">
        <v>1165</v>
      </c>
      <c r="I60" s="2"/>
      <c r="J60" s="14">
        <v>15</v>
      </c>
      <c r="K60" s="14">
        <v>15</v>
      </c>
      <c r="L60" s="2">
        <v>15</v>
      </c>
      <c r="M60" s="2">
        <v>24</v>
      </c>
      <c r="N60" s="45">
        <v>2.7777777777777777</v>
      </c>
      <c r="O60" s="45">
        <v>50.777777777777779</v>
      </c>
      <c r="P60" s="2" t="s">
        <v>117</v>
      </c>
      <c r="Q60" s="2" t="s">
        <v>142</v>
      </c>
      <c r="R60" s="5">
        <v>3.38</v>
      </c>
      <c r="S60" s="11">
        <v>5.9095612235446458E-14</v>
      </c>
      <c r="T60" s="5">
        <v>0.04</v>
      </c>
      <c r="U60" s="66">
        <v>0</v>
      </c>
      <c r="V60" s="11">
        <v>1.1645321044788013E-4</v>
      </c>
      <c r="W60" s="11">
        <v>6.2834361052461239E-6</v>
      </c>
      <c r="X60" s="14">
        <v>18.533364308527272</v>
      </c>
      <c r="Y60" s="5">
        <v>31.04</v>
      </c>
      <c r="Z60" s="14">
        <v>114</v>
      </c>
      <c r="AA60" s="43">
        <f t="shared" si="0"/>
        <v>0.27228070175438596</v>
      </c>
      <c r="AB60" s="5" t="s">
        <v>316</v>
      </c>
      <c r="AC60" s="2" t="s">
        <v>356</v>
      </c>
      <c r="AD60" s="2"/>
      <c r="AE60" s="2"/>
      <c r="AF60" s="14"/>
      <c r="AG60" s="2"/>
      <c r="AH60" s="2"/>
      <c r="AI60" s="2"/>
      <c r="AJ60" s="2"/>
      <c r="AK60" s="2"/>
      <c r="AL60" s="2"/>
    </row>
    <row r="61" spans="3:53" ht="15.75" customHeight="1" x14ac:dyDescent="0.25">
      <c r="C61" s="35" t="s">
        <v>96</v>
      </c>
      <c r="D61" s="2" t="s">
        <v>168</v>
      </c>
      <c r="E61" s="2" t="s">
        <v>39</v>
      </c>
      <c r="F61" s="2">
        <v>9</v>
      </c>
      <c r="G61" s="2">
        <v>1190</v>
      </c>
      <c r="H61" s="2">
        <v>1120</v>
      </c>
      <c r="I61" s="2"/>
      <c r="J61" s="14">
        <v>15</v>
      </c>
      <c r="K61" s="14">
        <v>15</v>
      </c>
      <c r="L61" s="2">
        <v>55</v>
      </c>
      <c r="M61" s="2">
        <v>10</v>
      </c>
      <c r="N61" s="5">
        <v>7.7777777777777777</v>
      </c>
      <c r="O61" s="45">
        <v>41.777777777777779</v>
      </c>
      <c r="P61" s="2" t="s">
        <v>117</v>
      </c>
      <c r="Q61" s="2" t="s">
        <v>150</v>
      </c>
      <c r="R61" s="5">
        <v>3.7</v>
      </c>
      <c r="S61" s="11">
        <v>2.7399896984689054E-14</v>
      </c>
      <c r="T61" s="5">
        <v>0.17</v>
      </c>
      <c r="U61" s="66">
        <v>0</v>
      </c>
      <c r="V61" s="11">
        <v>2.0737100403541938E-4</v>
      </c>
      <c r="W61" s="11">
        <v>7.2426514415842423E-6</v>
      </c>
      <c r="X61" s="14">
        <v>28.631918256452707</v>
      </c>
      <c r="Y61" s="5">
        <v>49.07</v>
      </c>
      <c r="Z61" s="14">
        <v>271</v>
      </c>
      <c r="AA61" s="43">
        <f t="shared" si="0"/>
        <v>0.18107011070110701</v>
      </c>
      <c r="AB61" s="5" t="s">
        <v>338</v>
      </c>
      <c r="AC61" s="2" t="s">
        <v>357</v>
      </c>
      <c r="AD61" s="2"/>
      <c r="AE61" s="2"/>
      <c r="AF61" s="14"/>
      <c r="AG61" s="2"/>
      <c r="AH61" s="2"/>
      <c r="AI61" s="2"/>
      <c r="AJ61" s="2"/>
      <c r="AK61" s="2"/>
      <c r="AL61" s="2"/>
      <c r="BA61" s="5"/>
    </row>
    <row r="62" spans="3:53" ht="15.75" customHeight="1" x14ac:dyDescent="0.25">
      <c r="C62" s="35" t="s">
        <v>97</v>
      </c>
      <c r="D62" s="2" t="s">
        <v>168</v>
      </c>
      <c r="E62" s="2" t="s">
        <v>39</v>
      </c>
      <c r="F62" s="2">
        <v>9</v>
      </c>
      <c r="G62" s="2">
        <v>1190</v>
      </c>
      <c r="H62" s="2">
        <v>1120</v>
      </c>
      <c r="I62" s="2"/>
      <c r="J62" s="14">
        <v>15</v>
      </c>
      <c r="K62" s="14">
        <v>15</v>
      </c>
      <c r="L62" s="2">
        <v>55</v>
      </c>
      <c r="M62" s="2">
        <v>24</v>
      </c>
      <c r="N62" s="5">
        <v>7.7777777777777777</v>
      </c>
      <c r="O62" s="45">
        <v>55.777777777777779</v>
      </c>
      <c r="P62" s="2" t="s">
        <v>117</v>
      </c>
      <c r="Q62" s="2" t="s">
        <v>150</v>
      </c>
      <c r="R62" s="5">
        <v>3.82</v>
      </c>
      <c r="S62" s="11">
        <v>2.078494741069489E-14</v>
      </c>
      <c r="T62" s="5">
        <v>0.2</v>
      </c>
      <c r="U62" s="66">
        <v>1.0161963060925541E-6</v>
      </c>
      <c r="V62" s="11">
        <v>2.089977069530353E-4</v>
      </c>
      <c r="W62" s="11">
        <v>6.7561188990216117E-6</v>
      </c>
      <c r="X62" s="14">
        <v>30.934580944586592</v>
      </c>
      <c r="Y62" s="5">
        <v>58.39</v>
      </c>
      <c r="Z62" s="14">
        <v>271</v>
      </c>
      <c r="AA62" s="43">
        <f t="shared" si="0"/>
        <v>0.21546125461254612</v>
      </c>
      <c r="AB62" s="5" t="s">
        <v>338</v>
      </c>
      <c r="AC62" s="2" t="s">
        <v>345</v>
      </c>
      <c r="AD62" s="2"/>
      <c r="AE62" s="2"/>
      <c r="AF62" s="14"/>
      <c r="AG62" s="2"/>
      <c r="AH62" s="2"/>
      <c r="AI62" s="2"/>
      <c r="AJ62" s="2"/>
      <c r="AK62" s="2"/>
      <c r="AL62" s="2"/>
    </row>
    <row r="63" spans="3:53" ht="15.75" customHeight="1" x14ac:dyDescent="0.25">
      <c r="C63" s="35" t="s">
        <v>101</v>
      </c>
      <c r="D63" s="2" t="s">
        <v>168</v>
      </c>
      <c r="E63" s="2" t="s">
        <v>39</v>
      </c>
      <c r="F63" s="2">
        <v>9</v>
      </c>
      <c r="G63" s="2">
        <v>1190</v>
      </c>
      <c r="H63" s="2">
        <v>1120</v>
      </c>
      <c r="I63" s="2"/>
      <c r="J63" s="14">
        <v>15</v>
      </c>
      <c r="K63" s="14">
        <v>15</v>
      </c>
      <c r="L63" s="2">
        <v>55</v>
      </c>
      <c r="M63" s="2">
        <v>264</v>
      </c>
      <c r="N63" s="2">
        <v>7.78</v>
      </c>
      <c r="O63" s="45">
        <v>295.77999999999997</v>
      </c>
      <c r="P63" s="44" t="s">
        <v>117</v>
      </c>
      <c r="Q63" s="2"/>
      <c r="R63" s="5">
        <v>3.9</v>
      </c>
      <c r="S63" s="11">
        <v>1.7288166240490293E-14</v>
      </c>
      <c r="T63" s="5">
        <v>0.18</v>
      </c>
      <c r="U63" s="66">
        <v>6.0720851277771828E-7</v>
      </c>
      <c r="V63" s="11">
        <v>2.8478079249274986E-4</v>
      </c>
      <c r="W63" s="11">
        <v>1.1327388314400408E-5</v>
      </c>
      <c r="X63" s="14">
        <v>25.140904910155729</v>
      </c>
      <c r="Y63" s="5">
        <v>50.58</v>
      </c>
      <c r="Z63" s="14">
        <v>238.61</v>
      </c>
      <c r="AA63" s="43">
        <f t="shared" si="0"/>
        <v>0.21197770420351197</v>
      </c>
      <c r="AB63" s="5" t="s">
        <v>358</v>
      </c>
      <c r="AC63" s="2" t="s">
        <v>357</v>
      </c>
      <c r="AD63" s="2"/>
      <c r="AE63" s="2"/>
      <c r="AF63" s="14"/>
      <c r="AG63" s="2"/>
      <c r="AH63" s="2"/>
      <c r="AI63" s="2"/>
      <c r="AJ63" s="2"/>
      <c r="AK63" s="2"/>
      <c r="AL63" s="2"/>
    </row>
    <row r="64" spans="3:53" ht="15.75" customHeight="1" x14ac:dyDescent="0.25">
      <c r="C64" s="35" t="s">
        <v>200</v>
      </c>
      <c r="D64" s="2" t="s">
        <v>168</v>
      </c>
      <c r="E64" s="2" t="s">
        <v>39</v>
      </c>
      <c r="F64" s="2">
        <v>9</v>
      </c>
      <c r="G64" s="2">
        <v>1190</v>
      </c>
      <c r="H64" s="2">
        <v>1120</v>
      </c>
      <c r="I64" s="2"/>
      <c r="J64" s="14">
        <v>15</v>
      </c>
      <c r="K64" s="14">
        <v>15</v>
      </c>
      <c r="L64" s="2">
        <v>55</v>
      </c>
      <c r="M64" s="2">
        <v>384</v>
      </c>
      <c r="N64" s="2">
        <v>7.78</v>
      </c>
      <c r="O64" s="45">
        <v>415.78</v>
      </c>
      <c r="P64" s="44" t="s">
        <v>232</v>
      </c>
      <c r="Q64" s="2"/>
      <c r="R64" s="5">
        <v>4.0199999999999996</v>
      </c>
      <c r="S64" s="11">
        <v>1.3114415223412517E-14</v>
      </c>
      <c r="T64" s="5">
        <v>0.19</v>
      </c>
      <c r="U64" s="66">
        <v>1.2317899894364426E-6</v>
      </c>
      <c r="V64" s="11">
        <v>3.1780181727460215E-4</v>
      </c>
      <c r="W64" s="11">
        <v>1.2997438284467986E-5</v>
      </c>
      <c r="X64" s="14">
        <v>24.451111851354366</v>
      </c>
      <c r="Y64" s="5">
        <v>44.71</v>
      </c>
      <c r="Z64" s="14">
        <v>236.18</v>
      </c>
      <c r="AA64" s="43">
        <f t="shared" si="0"/>
        <v>0.18930476755017359</v>
      </c>
      <c r="AB64" s="5" t="s">
        <v>338</v>
      </c>
      <c r="AC64" s="2" t="s">
        <v>343</v>
      </c>
      <c r="AD64" s="2"/>
      <c r="AE64" s="2"/>
      <c r="AF64" s="14"/>
      <c r="AG64" s="2"/>
      <c r="AH64" s="2"/>
      <c r="AI64" s="2"/>
      <c r="AJ64" s="2"/>
      <c r="AK64" s="2"/>
      <c r="AL64" s="2"/>
    </row>
    <row r="65" spans="3:38" ht="15.75" customHeight="1" x14ac:dyDescent="0.25">
      <c r="C65" s="35" t="s">
        <v>230</v>
      </c>
      <c r="D65" s="2" t="s">
        <v>168</v>
      </c>
      <c r="E65" s="2" t="s">
        <v>39</v>
      </c>
      <c r="F65" s="2">
        <v>9</v>
      </c>
      <c r="G65" s="2">
        <v>1190</v>
      </c>
      <c r="H65" s="2">
        <v>1120</v>
      </c>
      <c r="I65" s="2"/>
      <c r="J65" s="14">
        <v>15</v>
      </c>
      <c r="K65" s="14">
        <v>15</v>
      </c>
      <c r="L65" s="2">
        <v>55</v>
      </c>
      <c r="M65" s="2">
        <v>744</v>
      </c>
      <c r="N65" s="5">
        <v>7.78</v>
      </c>
      <c r="O65" s="45">
        <v>775.78</v>
      </c>
      <c r="P65" s="44" t="s">
        <v>169</v>
      </c>
      <c r="Q65" s="2"/>
      <c r="R65" s="5">
        <v>4.03</v>
      </c>
      <c r="S65" s="11">
        <v>1.2815894687388225E-14</v>
      </c>
      <c r="T65" s="5">
        <v>0.21</v>
      </c>
      <c r="U65" s="66">
        <v>0</v>
      </c>
      <c r="V65" s="11">
        <v>3.5163169196805152E-4</v>
      </c>
      <c r="W65" s="11">
        <v>1.4388726850942761E-5</v>
      </c>
      <c r="X65" s="14">
        <v>24.437998970354514</v>
      </c>
      <c r="Y65" s="5">
        <v>46.21</v>
      </c>
      <c r="Z65" s="14">
        <v>257.51</v>
      </c>
      <c r="AA65" s="43">
        <f t="shared" si="0"/>
        <v>0.17944934177313504</v>
      </c>
      <c r="AB65" s="5" t="s">
        <v>338</v>
      </c>
      <c r="AC65" s="2" t="s">
        <v>344</v>
      </c>
      <c r="AD65" s="2"/>
      <c r="AE65" s="2"/>
      <c r="AF65" s="14"/>
      <c r="AG65" s="2"/>
      <c r="AH65" s="2"/>
      <c r="AI65" s="2"/>
      <c r="AJ65" s="2"/>
      <c r="AK65" s="2"/>
      <c r="AL65" s="2"/>
    </row>
    <row r="66" spans="3:38" ht="15.75" customHeight="1" x14ac:dyDescent="0.25">
      <c r="C66" s="35" t="s">
        <v>231</v>
      </c>
      <c r="D66" s="2" t="s">
        <v>168</v>
      </c>
      <c r="E66" s="2" t="s">
        <v>39</v>
      </c>
      <c r="F66" s="2">
        <v>9</v>
      </c>
      <c r="G66" s="2">
        <v>1190</v>
      </c>
      <c r="H66" s="2">
        <v>1120</v>
      </c>
      <c r="I66" s="2"/>
      <c r="J66" s="14">
        <v>15</v>
      </c>
      <c r="K66" s="14">
        <v>15</v>
      </c>
      <c r="L66" s="2">
        <v>55</v>
      </c>
      <c r="M66" s="2">
        <v>744</v>
      </c>
      <c r="N66" s="5">
        <v>7.78</v>
      </c>
      <c r="O66" s="45">
        <v>775.78</v>
      </c>
      <c r="P66" s="44" t="s">
        <v>169</v>
      </c>
      <c r="Q66" s="2"/>
      <c r="R66" s="5">
        <v>4.1900000000000004</v>
      </c>
      <c r="S66" s="11">
        <v>8.8664328647706184E-15</v>
      </c>
      <c r="T66" s="5">
        <v>0.22</v>
      </c>
      <c r="U66" s="66">
        <v>0</v>
      </c>
      <c r="V66" s="11">
        <v>2.9251880897345465E-4</v>
      </c>
      <c r="W66" s="11">
        <v>1.0666436550556778E-5</v>
      </c>
      <c r="X66" s="14">
        <v>27.42422997474123</v>
      </c>
      <c r="Y66" s="5">
        <v>48.17</v>
      </c>
      <c r="Z66" s="14">
        <v>237</v>
      </c>
      <c r="AA66" s="43">
        <f t="shared" si="0"/>
        <v>0.20324894514767933</v>
      </c>
      <c r="AB66" s="5" t="s">
        <v>338</v>
      </c>
      <c r="AC66" s="2" t="s">
        <v>359</v>
      </c>
      <c r="AD66" s="2"/>
      <c r="AE66" s="2"/>
      <c r="AF66" s="14"/>
      <c r="AG66" s="2"/>
      <c r="AH66" s="2"/>
      <c r="AI66" s="2"/>
      <c r="AJ66" s="2"/>
      <c r="AK66" s="2"/>
      <c r="AL66" s="2"/>
    </row>
    <row r="67" spans="3:38" ht="15.75" customHeight="1" x14ac:dyDescent="0.25">
      <c r="C67" s="36" t="s">
        <v>201</v>
      </c>
      <c r="D67" s="6" t="s">
        <v>168</v>
      </c>
      <c r="E67" s="6" t="s">
        <v>40</v>
      </c>
      <c r="F67" s="6">
        <v>1</v>
      </c>
      <c r="G67" s="6">
        <v>1210</v>
      </c>
      <c r="H67" s="6">
        <v>1120</v>
      </c>
      <c r="I67" s="6"/>
      <c r="J67" s="15">
        <v>15</v>
      </c>
      <c r="K67" s="15">
        <v>15</v>
      </c>
      <c r="L67" s="6">
        <v>55</v>
      </c>
      <c r="M67" s="6">
        <v>24</v>
      </c>
      <c r="N67" s="6">
        <v>70</v>
      </c>
      <c r="O67" s="36">
        <v>118</v>
      </c>
      <c r="P67" s="6" t="s">
        <v>117</v>
      </c>
      <c r="Q67" s="6" t="s">
        <v>159</v>
      </c>
      <c r="R67" s="6" t="s">
        <v>55</v>
      </c>
      <c r="S67" s="12" t="s">
        <v>55</v>
      </c>
      <c r="T67" s="6">
        <v>0.14000000000000001</v>
      </c>
      <c r="U67" s="67">
        <v>0</v>
      </c>
      <c r="V67" s="12">
        <v>8.3515088199279368E-6</v>
      </c>
      <c r="W67" s="12">
        <v>6.4503517518868575E-8</v>
      </c>
      <c r="X67" s="15">
        <v>129.47369602727406</v>
      </c>
      <c r="Y67" s="7">
        <v>371.35</v>
      </c>
      <c r="Z67" s="6">
        <v>1354</v>
      </c>
      <c r="AA67" s="47">
        <f t="shared" si="0"/>
        <v>0.27426144756277698</v>
      </c>
      <c r="AB67" s="7" t="s">
        <v>55</v>
      </c>
      <c r="AC67" s="6" t="s">
        <v>55</v>
      </c>
      <c r="AD67" s="2"/>
      <c r="AE67" s="11">
        <f>(V71/V83)</f>
        <v>4.0667992649071012</v>
      </c>
      <c r="AF67" s="14"/>
      <c r="AG67" s="2"/>
      <c r="AH67" s="2"/>
      <c r="AI67" s="2"/>
      <c r="AJ67" s="2"/>
      <c r="AK67" s="2"/>
      <c r="AL67" s="2"/>
    </row>
    <row r="68" spans="3:38" x14ac:dyDescent="0.25">
      <c r="C68" s="2" t="s">
        <v>57</v>
      </c>
      <c r="D68" s="2" t="s">
        <v>167</v>
      </c>
      <c r="E68" s="2" t="s">
        <v>40</v>
      </c>
      <c r="F68" s="2">
        <v>1</v>
      </c>
      <c r="G68" s="2">
        <v>1190</v>
      </c>
      <c r="H68" s="2">
        <v>1165</v>
      </c>
      <c r="I68" s="2">
        <v>1175</v>
      </c>
      <c r="J68" s="14">
        <v>15</v>
      </c>
      <c r="K68" s="14">
        <v>15</v>
      </c>
      <c r="L68" s="2">
        <v>10</v>
      </c>
      <c r="M68" s="2">
        <v>0</v>
      </c>
      <c r="N68" s="5">
        <v>25</v>
      </c>
      <c r="O68" s="45">
        <v>49</v>
      </c>
      <c r="P68" s="2" t="s">
        <v>117</v>
      </c>
      <c r="Q68" s="2" t="s">
        <v>143</v>
      </c>
      <c r="R68" s="5">
        <v>3.05</v>
      </c>
      <c r="S68" s="11">
        <v>1.2634417861530882E-13</v>
      </c>
      <c r="T68" s="5">
        <v>7.6639712597060166E-3</v>
      </c>
      <c r="U68" s="66">
        <v>0</v>
      </c>
      <c r="V68" s="11">
        <v>1.6873914495054135E-5</v>
      </c>
      <c r="W68" s="11">
        <v>7.917659709197377E-7</v>
      </c>
      <c r="X68" s="14">
        <v>21.311745029219832</v>
      </c>
      <c r="Y68" s="5">
        <v>52.35</v>
      </c>
      <c r="Z68" s="14">
        <v>142</v>
      </c>
      <c r="AA68" s="43">
        <f t="shared" si="0"/>
        <v>0.36866197183098592</v>
      </c>
      <c r="AB68" s="5" t="s">
        <v>55</v>
      </c>
      <c r="AC68" s="2" t="s">
        <v>55</v>
      </c>
      <c r="AD68" s="2"/>
      <c r="AE68" s="2"/>
      <c r="AF68" s="14"/>
      <c r="AG68" s="2"/>
      <c r="AH68" s="2"/>
      <c r="AI68" s="2"/>
      <c r="AJ68" s="2"/>
      <c r="AK68" s="2"/>
      <c r="AL68" s="2"/>
    </row>
    <row r="69" spans="3:38" x14ac:dyDescent="0.25">
      <c r="C69" s="2" t="s">
        <v>58</v>
      </c>
      <c r="D69" s="2" t="s">
        <v>167</v>
      </c>
      <c r="E69" s="2" t="s">
        <v>40</v>
      </c>
      <c r="F69" s="2">
        <v>1</v>
      </c>
      <c r="G69" s="2">
        <v>1190</v>
      </c>
      <c r="H69" s="2">
        <v>1140</v>
      </c>
      <c r="I69" s="2">
        <v>1175</v>
      </c>
      <c r="J69" s="14">
        <v>15</v>
      </c>
      <c r="K69" s="14">
        <v>15</v>
      </c>
      <c r="L69" s="2">
        <v>35</v>
      </c>
      <c r="M69" s="2">
        <v>0</v>
      </c>
      <c r="N69" s="5">
        <v>50</v>
      </c>
      <c r="O69" s="45">
        <v>74</v>
      </c>
      <c r="P69" s="2" t="s">
        <v>117</v>
      </c>
      <c r="Q69" s="2" t="s">
        <v>162</v>
      </c>
      <c r="R69" s="5">
        <v>3.28</v>
      </c>
      <c r="S69" s="11">
        <v>7.3103692441693763E-14</v>
      </c>
      <c r="T69" s="5">
        <v>6.5350327720487003E-2</v>
      </c>
      <c r="U69" s="66">
        <v>0</v>
      </c>
      <c r="V69" s="11">
        <v>1.5492325287035792E-5</v>
      </c>
      <c r="W69" s="11">
        <v>2.3853440360259103E-7</v>
      </c>
      <c r="X69" s="14">
        <v>64.94796999114098</v>
      </c>
      <c r="Y69" s="5">
        <v>153.80000000000001</v>
      </c>
      <c r="Z69" s="14">
        <v>274</v>
      </c>
      <c r="AA69" s="43">
        <f t="shared" si="0"/>
        <v>0.5613138686131387</v>
      </c>
      <c r="AB69" s="5" t="s">
        <v>55</v>
      </c>
      <c r="AC69" s="2" t="s">
        <v>55</v>
      </c>
      <c r="AD69" s="2"/>
      <c r="AE69" s="2"/>
      <c r="AF69" s="14"/>
      <c r="AG69" s="2"/>
      <c r="AH69" s="2"/>
      <c r="AI69" s="2"/>
      <c r="AJ69" s="2"/>
      <c r="AK69" s="2"/>
      <c r="AL69" s="2"/>
    </row>
    <row r="70" spans="3:38" x14ac:dyDescent="0.25">
      <c r="C70" s="2" t="s">
        <v>59</v>
      </c>
      <c r="D70" s="2" t="s">
        <v>167</v>
      </c>
      <c r="E70" s="2" t="s">
        <v>40</v>
      </c>
      <c r="F70" s="2">
        <v>1</v>
      </c>
      <c r="G70" s="2">
        <v>1190</v>
      </c>
      <c r="H70" s="2">
        <v>1120</v>
      </c>
      <c r="I70" s="2">
        <v>1175</v>
      </c>
      <c r="J70" s="14">
        <v>15</v>
      </c>
      <c r="K70" s="14">
        <v>15</v>
      </c>
      <c r="L70" s="2">
        <v>55</v>
      </c>
      <c r="M70" s="2">
        <v>0</v>
      </c>
      <c r="N70" s="5">
        <v>70</v>
      </c>
      <c r="O70" s="45">
        <v>94</v>
      </c>
      <c r="P70" s="2" t="s">
        <v>117</v>
      </c>
      <c r="Q70" s="2" t="s">
        <v>162</v>
      </c>
      <c r="R70" s="5">
        <v>3.74</v>
      </c>
      <c r="S70" s="11">
        <v>2.4989003047271731E-14</v>
      </c>
      <c r="T70" s="5">
        <v>0.20165994611725283</v>
      </c>
      <c r="U70" s="66">
        <v>0</v>
      </c>
      <c r="V70" s="11">
        <v>6.3665140947888243E-5</v>
      </c>
      <c r="W70" s="11">
        <v>1.1312086931327457E-6</v>
      </c>
      <c r="X70" s="14">
        <v>56.280632684651081</v>
      </c>
      <c r="Y70" s="5">
        <v>120.92</v>
      </c>
      <c r="Z70" s="14">
        <v>380</v>
      </c>
      <c r="AA70" s="43">
        <f t="shared" ref="AA70:AA85" si="1">Y70/Z70</f>
        <v>0.3182105263157895</v>
      </c>
      <c r="AB70" s="5" t="s">
        <v>338</v>
      </c>
      <c r="AC70" s="2" t="s">
        <v>360</v>
      </c>
      <c r="AD70" s="2"/>
      <c r="AE70" s="2"/>
      <c r="AF70" s="14"/>
      <c r="AG70" s="2"/>
      <c r="AH70" s="2"/>
      <c r="AI70" s="2"/>
      <c r="AJ70" s="2"/>
      <c r="AK70" s="2"/>
      <c r="AL70" s="2"/>
    </row>
    <row r="71" spans="3:38" x14ac:dyDescent="0.25">
      <c r="C71" s="2" t="s">
        <v>60</v>
      </c>
      <c r="D71" s="2" t="s">
        <v>167</v>
      </c>
      <c r="E71" s="2" t="s">
        <v>40</v>
      </c>
      <c r="F71" s="2">
        <v>1</v>
      </c>
      <c r="G71" s="2">
        <v>1190</v>
      </c>
      <c r="H71" s="2">
        <v>1100</v>
      </c>
      <c r="I71" s="2">
        <v>1175</v>
      </c>
      <c r="J71" s="14">
        <v>15</v>
      </c>
      <c r="K71" s="14">
        <v>15</v>
      </c>
      <c r="L71" s="2">
        <v>75</v>
      </c>
      <c r="M71" s="2">
        <v>0</v>
      </c>
      <c r="N71" s="5">
        <v>90</v>
      </c>
      <c r="O71" s="45">
        <v>114</v>
      </c>
      <c r="P71" s="2" t="s">
        <v>116</v>
      </c>
      <c r="Q71" s="2" t="s">
        <v>162</v>
      </c>
      <c r="R71" s="5">
        <v>3.9450000000000003</v>
      </c>
      <c r="S71" s="11">
        <v>1.5362752429470023E-14</v>
      </c>
      <c r="T71" s="5">
        <v>0.21</v>
      </c>
      <c r="U71" s="66">
        <v>0</v>
      </c>
      <c r="V71" s="11">
        <v>3.2943662219646625E-5</v>
      </c>
      <c r="W71" s="11">
        <v>4.126179976303258E-7</v>
      </c>
      <c r="X71" s="14">
        <v>79.840584775368015</v>
      </c>
      <c r="Y71" s="5">
        <v>115.72</v>
      </c>
      <c r="Z71" s="14">
        <v>371.5</v>
      </c>
      <c r="AA71" s="43">
        <f t="shared" si="1"/>
        <v>0.31149394347240916</v>
      </c>
      <c r="AB71" s="5" t="s">
        <v>361</v>
      </c>
      <c r="AC71" s="2" t="s">
        <v>362</v>
      </c>
      <c r="AD71" s="2"/>
      <c r="AE71" s="2"/>
      <c r="AF71" s="14"/>
      <c r="AG71" s="2"/>
      <c r="AH71" s="2"/>
      <c r="AI71" s="2"/>
      <c r="AJ71" s="2"/>
      <c r="AK71" s="2"/>
      <c r="AL71" s="2"/>
    </row>
    <row r="72" spans="3:38" x14ac:dyDescent="0.25">
      <c r="C72" s="2" t="s">
        <v>61</v>
      </c>
      <c r="D72" s="2" t="s">
        <v>167</v>
      </c>
      <c r="E72" s="2" t="s">
        <v>40</v>
      </c>
      <c r="F72" s="2">
        <v>9</v>
      </c>
      <c r="G72" s="2">
        <v>1190</v>
      </c>
      <c r="H72" s="2">
        <v>1050</v>
      </c>
      <c r="I72" s="28">
        <v>1175</v>
      </c>
      <c r="J72" s="14">
        <v>15</v>
      </c>
      <c r="K72" s="14">
        <v>15</v>
      </c>
      <c r="L72" s="28">
        <v>125</v>
      </c>
      <c r="M72" s="2">
        <v>0</v>
      </c>
      <c r="N72" s="5">
        <v>15.555555555555555</v>
      </c>
      <c r="O72" s="45">
        <v>39.555555555555557</v>
      </c>
      <c r="P72" s="2" t="s">
        <v>165</v>
      </c>
      <c r="Q72" s="2" t="s">
        <v>160</v>
      </c>
      <c r="R72" s="5">
        <v>4.49</v>
      </c>
      <c r="S72" s="11">
        <v>4.220463336354879E-15</v>
      </c>
      <c r="T72" s="5">
        <v>0.33</v>
      </c>
      <c r="U72" s="66">
        <v>0</v>
      </c>
      <c r="V72" s="11">
        <v>5.6213436754436611E-5</v>
      </c>
      <c r="W72" s="11">
        <v>7.3367418247618446E-7</v>
      </c>
      <c r="X72" s="14">
        <v>76.619074375376883</v>
      </c>
      <c r="Y72" s="5">
        <v>210.20180620155057</v>
      </c>
      <c r="Z72" s="14">
        <v>575.53509999999994</v>
      </c>
      <c r="AA72" s="43">
        <f t="shared" si="1"/>
        <v>0.36522847381775775</v>
      </c>
      <c r="AB72" s="5" t="s">
        <v>338</v>
      </c>
      <c r="AC72" s="2" t="s">
        <v>363</v>
      </c>
      <c r="AD72" s="2"/>
      <c r="AE72" s="2"/>
      <c r="AF72" s="14"/>
      <c r="AG72" s="2"/>
      <c r="AH72" s="2"/>
      <c r="AI72" s="2"/>
      <c r="AJ72" s="2"/>
      <c r="AK72" s="2"/>
      <c r="AL72" s="2"/>
    </row>
    <row r="73" spans="3:38" x14ac:dyDescent="0.25">
      <c r="C73" s="2" t="s">
        <v>62</v>
      </c>
      <c r="D73" s="2" t="s">
        <v>167</v>
      </c>
      <c r="E73" s="2" t="s">
        <v>40</v>
      </c>
      <c r="F73" s="2">
        <v>9</v>
      </c>
      <c r="G73" s="2">
        <v>1190</v>
      </c>
      <c r="H73" s="2">
        <v>1000</v>
      </c>
      <c r="I73" s="28">
        <v>1175</v>
      </c>
      <c r="J73" s="14">
        <v>15</v>
      </c>
      <c r="K73" s="14">
        <v>15</v>
      </c>
      <c r="L73" s="28">
        <v>175</v>
      </c>
      <c r="M73" s="2">
        <v>0</v>
      </c>
      <c r="N73" s="5">
        <v>21.111111111111111</v>
      </c>
      <c r="O73" s="45">
        <v>45.111111111111114</v>
      </c>
      <c r="P73" s="2" t="s">
        <v>165</v>
      </c>
      <c r="Q73" s="2" t="s">
        <v>164</v>
      </c>
      <c r="R73" s="5">
        <v>6.76</v>
      </c>
      <c r="S73" s="11">
        <v>2.1808742519062323E-17</v>
      </c>
      <c r="T73" s="2">
        <v>0.37</v>
      </c>
      <c r="U73" s="66">
        <v>0</v>
      </c>
      <c r="V73" s="11">
        <v>1.0762145080723596E-4</v>
      </c>
      <c r="W73" s="11">
        <v>1.8354704687679286E-6</v>
      </c>
      <c r="X73" s="14">
        <v>58.634258975290166</v>
      </c>
      <c r="Y73" s="5">
        <v>141.238558139535</v>
      </c>
      <c r="Z73" s="14">
        <v>404.03719999999998</v>
      </c>
      <c r="AA73" s="43">
        <f t="shared" si="1"/>
        <v>0.34956820347120265</v>
      </c>
      <c r="AB73" s="5" t="s">
        <v>338</v>
      </c>
      <c r="AC73" s="2" t="s">
        <v>364</v>
      </c>
      <c r="AD73" s="2"/>
      <c r="AE73" s="2"/>
      <c r="AF73" s="14"/>
      <c r="AG73" s="2"/>
      <c r="AH73" s="2"/>
      <c r="AI73" s="2"/>
      <c r="AJ73" s="2"/>
      <c r="AK73" s="2"/>
      <c r="AL73" s="2"/>
    </row>
    <row r="74" spans="3:38" x14ac:dyDescent="0.25">
      <c r="C74" s="2" t="s">
        <v>63</v>
      </c>
      <c r="D74" s="2" t="s">
        <v>167</v>
      </c>
      <c r="E74" s="2" t="s">
        <v>40</v>
      </c>
      <c r="F74" s="2">
        <v>25</v>
      </c>
      <c r="G74" s="2">
        <v>1190</v>
      </c>
      <c r="H74" s="2">
        <v>1165</v>
      </c>
      <c r="I74" s="2"/>
      <c r="J74" s="14">
        <v>15</v>
      </c>
      <c r="K74" s="14">
        <v>80</v>
      </c>
      <c r="L74" s="2">
        <v>-55</v>
      </c>
      <c r="M74" s="2">
        <v>0</v>
      </c>
      <c r="N74" s="5">
        <v>1</v>
      </c>
      <c r="O74" s="45">
        <v>25</v>
      </c>
      <c r="P74" s="2" t="s">
        <v>72</v>
      </c>
      <c r="Q74" s="2"/>
      <c r="R74" s="2">
        <v>3.19</v>
      </c>
      <c r="S74" s="11">
        <v>9.1528266335067242E-14</v>
      </c>
      <c r="T74" s="2">
        <v>0</v>
      </c>
      <c r="U74" s="66">
        <v>0</v>
      </c>
      <c r="V74" s="11">
        <v>0</v>
      </c>
      <c r="W74" s="11">
        <v>0</v>
      </c>
      <c r="X74" s="14">
        <v>0</v>
      </c>
      <c r="Y74" s="5">
        <v>0</v>
      </c>
      <c r="Z74" s="14">
        <v>0</v>
      </c>
      <c r="AA74" s="43" t="s">
        <v>55</v>
      </c>
      <c r="AB74" s="5" t="s">
        <v>55</v>
      </c>
      <c r="AC74" s="2" t="s">
        <v>55</v>
      </c>
      <c r="AD74" s="2"/>
      <c r="AE74" s="2"/>
      <c r="AF74" s="14"/>
      <c r="AG74" s="2"/>
      <c r="AH74" s="11"/>
      <c r="AI74" s="2"/>
      <c r="AJ74" s="2"/>
      <c r="AK74" s="2"/>
      <c r="AL74" s="2"/>
    </row>
    <row r="75" spans="3:38" x14ac:dyDescent="0.25">
      <c r="C75" s="35" t="s">
        <v>64</v>
      </c>
      <c r="D75" s="2" t="s">
        <v>167</v>
      </c>
      <c r="E75" s="35" t="s">
        <v>40</v>
      </c>
      <c r="F75" s="35">
        <v>25</v>
      </c>
      <c r="G75" s="35">
        <v>1190</v>
      </c>
      <c r="H75" s="35">
        <v>1100</v>
      </c>
      <c r="I75" s="28">
        <v>1110</v>
      </c>
      <c r="J75" s="14">
        <v>15</v>
      </c>
      <c r="K75" s="14">
        <v>80</v>
      </c>
      <c r="L75" s="28">
        <v>10</v>
      </c>
      <c r="M75" s="35">
        <v>0</v>
      </c>
      <c r="N75" s="45">
        <v>3.6</v>
      </c>
      <c r="O75" s="45">
        <v>27.6</v>
      </c>
      <c r="P75" s="35" t="s">
        <v>117</v>
      </c>
      <c r="Q75" s="35" t="s">
        <v>160</v>
      </c>
      <c r="R75" s="2">
        <v>3.77</v>
      </c>
      <c r="S75" s="11">
        <v>2.2986297960724439E-14</v>
      </c>
      <c r="T75" s="35">
        <v>0.05</v>
      </c>
      <c r="U75" s="66">
        <v>0</v>
      </c>
      <c r="V75" s="11">
        <v>3.6328385662142191E-5</v>
      </c>
      <c r="W75" s="11">
        <v>9.7922872995062106E-7</v>
      </c>
      <c r="X75" s="14">
        <v>37.098978564460722</v>
      </c>
      <c r="Y75" s="5">
        <v>127.96461111111115</v>
      </c>
      <c r="Z75" s="14">
        <v>294.04509999999999</v>
      </c>
      <c r="AA75" s="43">
        <f t="shared" si="1"/>
        <v>0.43518702100837986</v>
      </c>
      <c r="AB75" s="5" t="s">
        <v>365</v>
      </c>
      <c r="AC75" s="2" t="s">
        <v>366</v>
      </c>
      <c r="AD75" s="2"/>
      <c r="AE75" s="2"/>
      <c r="AF75" s="14"/>
      <c r="AG75" s="2"/>
      <c r="AH75" s="2"/>
      <c r="AI75" s="2"/>
      <c r="AJ75" s="2"/>
      <c r="AK75" s="2"/>
      <c r="AL75" s="2"/>
    </row>
    <row r="76" spans="3:38" x14ac:dyDescent="0.25">
      <c r="C76" s="35" t="s">
        <v>98</v>
      </c>
      <c r="D76" s="2" t="s">
        <v>167</v>
      </c>
      <c r="E76" s="2" t="s">
        <v>40</v>
      </c>
      <c r="F76" s="2">
        <v>25</v>
      </c>
      <c r="G76" s="2">
        <v>1190</v>
      </c>
      <c r="H76" s="2">
        <v>1050</v>
      </c>
      <c r="I76" s="28">
        <v>1110</v>
      </c>
      <c r="J76" s="14">
        <v>15</v>
      </c>
      <c r="K76" s="14">
        <v>80</v>
      </c>
      <c r="L76" s="28">
        <v>60</v>
      </c>
      <c r="M76" s="2">
        <v>0</v>
      </c>
      <c r="N76" s="5">
        <v>5.6</v>
      </c>
      <c r="O76" s="45">
        <v>29.6</v>
      </c>
      <c r="P76" s="2" t="s">
        <v>117</v>
      </c>
      <c r="Q76" s="2" t="s">
        <v>163</v>
      </c>
      <c r="R76" s="2">
        <v>4.22</v>
      </c>
      <c r="S76" s="11">
        <v>7.8588704893836761E-15</v>
      </c>
      <c r="T76" s="2">
        <v>0.36</v>
      </c>
      <c r="U76" s="66">
        <v>0</v>
      </c>
      <c r="V76" s="11">
        <v>5.3959958957394479E-5</v>
      </c>
      <c r="W76" s="11">
        <v>6.6062676600683691E-7</v>
      </c>
      <c r="X76" s="14">
        <v>81.679946580965563</v>
      </c>
      <c r="Y76" s="5">
        <v>230.29274489795924</v>
      </c>
      <c r="Z76" s="14">
        <v>490.6044</v>
      </c>
      <c r="AA76" s="43">
        <f t="shared" si="1"/>
        <v>0.46940619549673673</v>
      </c>
      <c r="AB76" s="5" t="s">
        <v>338</v>
      </c>
      <c r="AC76" s="2" t="s">
        <v>367</v>
      </c>
      <c r="AD76" s="2"/>
      <c r="AE76" s="2"/>
      <c r="AF76" s="14"/>
      <c r="AG76" s="2"/>
      <c r="AH76" s="2"/>
      <c r="AI76" s="2"/>
      <c r="AJ76" s="2"/>
      <c r="AK76" s="2"/>
      <c r="AL76" s="2"/>
    </row>
    <row r="77" spans="3:38" x14ac:dyDescent="0.25">
      <c r="C77" s="35" t="s">
        <v>65</v>
      </c>
      <c r="D77" s="2" t="s">
        <v>167</v>
      </c>
      <c r="E77" s="35" t="s">
        <v>40</v>
      </c>
      <c r="F77" s="35">
        <v>125</v>
      </c>
      <c r="G77" s="35">
        <v>1190</v>
      </c>
      <c r="H77" s="35">
        <v>1165</v>
      </c>
      <c r="I77" s="35"/>
      <c r="J77" s="14">
        <v>15</v>
      </c>
      <c r="K77" s="14" t="s">
        <v>55</v>
      </c>
      <c r="L77" s="35"/>
      <c r="M77" s="35">
        <v>0</v>
      </c>
      <c r="N77" s="45">
        <v>0.2</v>
      </c>
      <c r="O77" s="45">
        <v>24.2</v>
      </c>
      <c r="P77" s="35" t="s">
        <v>72</v>
      </c>
      <c r="Q77" s="35"/>
      <c r="R77" s="2" t="s">
        <v>55</v>
      </c>
      <c r="S77" s="11" t="s">
        <v>55</v>
      </c>
      <c r="T77" s="35">
        <v>0</v>
      </c>
      <c r="U77" s="66"/>
      <c r="V77" s="11">
        <v>0</v>
      </c>
      <c r="W77" s="11">
        <v>0</v>
      </c>
      <c r="X77" s="14">
        <v>0</v>
      </c>
      <c r="Y77" s="5">
        <v>0</v>
      </c>
      <c r="Z77" s="14">
        <v>0</v>
      </c>
      <c r="AA77" s="43" t="s">
        <v>55</v>
      </c>
      <c r="AB77" s="5" t="s">
        <v>55</v>
      </c>
      <c r="AC77" s="2" t="s">
        <v>55</v>
      </c>
      <c r="AD77" s="2"/>
      <c r="AE77" s="2"/>
      <c r="AF77" s="14"/>
      <c r="AG77" s="2"/>
      <c r="AH77" s="2"/>
      <c r="AI77" s="2"/>
      <c r="AJ77" s="2"/>
      <c r="AK77" s="2"/>
      <c r="AL77" s="2"/>
    </row>
    <row r="78" spans="3:38" x14ac:dyDescent="0.25">
      <c r="C78" s="36" t="s">
        <v>66</v>
      </c>
      <c r="D78" s="6" t="s">
        <v>167</v>
      </c>
      <c r="E78" s="36" t="s">
        <v>40</v>
      </c>
      <c r="F78" s="36">
        <v>125</v>
      </c>
      <c r="G78" s="36">
        <v>1190</v>
      </c>
      <c r="H78" s="36">
        <v>1050</v>
      </c>
      <c r="I78" s="36"/>
      <c r="J78" s="15">
        <v>15</v>
      </c>
      <c r="K78" s="15" t="s">
        <v>55</v>
      </c>
      <c r="L78" s="36"/>
      <c r="M78" s="36">
        <v>0</v>
      </c>
      <c r="N78" s="46">
        <v>1.1200000000000001</v>
      </c>
      <c r="O78" s="46">
        <v>25.12</v>
      </c>
      <c r="P78" s="36" t="s">
        <v>72</v>
      </c>
      <c r="Q78" s="36"/>
      <c r="R78" s="6" t="s">
        <v>55</v>
      </c>
      <c r="S78" s="12" t="s">
        <v>55</v>
      </c>
      <c r="T78" s="36">
        <v>0</v>
      </c>
      <c r="U78" s="67"/>
      <c r="V78" s="12">
        <v>0</v>
      </c>
      <c r="W78" s="12">
        <v>0</v>
      </c>
      <c r="X78" s="15">
        <v>0</v>
      </c>
      <c r="Y78" s="7">
        <v>0</v>
      </c>
      <c r="Z78" s="15">
        <v>0</v>
      </c>
      <c r="AA78" s="47" t="s">
        <v>55</v>
      </c>
      <c r="AB78" s="7" t="s">
        <v>55</v>
      </c>
      <c r="AC78" s="6" t="s">
        <v>55</v>
      </c>
      <c r="AD78" s="2"/>
      <c r="AE78" s="2"/>
      <c r="AF78" s="14"/>
      <c r="AG78" s="2"/>
      <c r="AH78" s="2"/>
      <c r="AI78" s="2"/>
      <c r="AJ78" s="2"/>
      <c r="AK78" s="2"/>
      <c r="AL78" s="2"/>
    </row>
    <row r="79" spans="3:38" x14ac:dyDescent="0.25">
      <c r="C79" s="2" t="s">
        <v>85</v>
      </c>
      <c r="D79" s="2" t="s">
        <v>167</v>
      </c>
      <c r="E79" s="2" t="s">
        <v>40</v>
      </c>
      <c r="F79" s="2">
        <v>1</v>
      </c>
      <c r="G79" s="2">
        <v>1210</v>
      </c>
      <c r="H79" s="2">
        <v>1165</v>
      </c>
      <c r="I79" s="2">
        <v>1145</v>
      </c>
      <c r="J79" s="14">
        <v>35</v>
      </c>
      <c r="K79" s="14">
        <v>65</v>
      </c>
      <c r="L79" s="2">
        <v>-20</v>
      </c>
      <c r="M79" s="2">
        <v>0</v>
      </c>
      <c r="N79" s="5">
        <v>45</v>
      </c>
      <c r="O79" s="45">
        <v>69</v>
      </c>
      <c r="P79" s="2" t="s">
        <v>72</v>
      </c>
      <c r="Q79" s="2"/>
      <c r="R79" s="5">
        <v>3.66</v>
      </c>
      <c r="S79" s="11">
        <v>3.1013818169190039E-14</v>
      </c>
      <c r="T79" s="5">
        <v>0</v>
      </c>
      <c r="U79" s="66">
        <v>0</v>
      </c>
      <c r="V79" s="11">
        <v>0</v>
      </c>
      <c r="W79" s="11">
        <v>0</v>
      </c>
      <c r="X79" s="14">
        <v>0</v>
      </c>
      <c r="Y79" s="5">
        <v>0</v>
      </c>
      <c r="Z79" s="14">
        <v>0</v>
      </c>
      <c r="AA79" s="43" t="s">
        <v>55</v>
      </c>
      <c r="AB79" s="5" t="s">
        <v>55</v>
      </c>
      <c r="AC79" s="2" t="s">
        <v>55</v>
      </c>
      <c r="AD79" s="2"/>
      <c r="AE79" s="2"/>
      <c r="AF79" s="14"/>
      <c r="AG79" s="2"/>
      <c r="AH79" s="2"/>
      <c r="AI79" s="2"/>
      <c r="AJ79" s="2"/>
      <c r="AK79" s="2"/>
      <c r="AL79" s="2"/>
    </row>
    <row r="80" spans="3:38" x14ac:dyDescent="0.25">
      <c r="C80" s="2" t="s">
        <v>86</v>
      </c>
      <c r="D80" s="2" t="s">
        <v>167</v>
      </c>
      <c r="E80" s="2" t="s">
        <v>40</v>
      </c>
      <c r="F80" s="2">
        <v>1</v>
      </c>
      <c r="G80" s="2">
        <v>1210</v>
      </c>
      <c r="H80" s="2">
        <v>1140</v>
      </c>
      <c r="I80" s="2">
        <v>1145</v>
      </c>
      <c r="J80" s="14">
        <v>35</v>
      </c>
      <c r="K80" s="14">
        <v>65</v>
      </c>
      <c r="L80" s="2">
        <v>5</v>
      </c>
      <c r="M80" s="2">
        <v>0</v>
      </c>
      <c r="N80" s="5">
        <v>70</v>
      </c>
      <c r="O80" s="45">
        <v>94</v>
      </c>
      <c r="P80" s="2" t="s">
        <v>117</v>
      </c>
      <c r="Q80" s="2" t="s">
        <v>160</v>
      </c>
      <c r="R80" s="5">
        <v>3.99</v>
      </c>
      <c r="S80" s="11">
        <v>1.4254083992980958E-14</v>
      </c>
      <c r="T80" s="5">
        <v>6.6827688574278695E-3</v>
      </c>
      <c r="U80" s="66">
        <v>0</v>
      </c>
      <c r="V80" s="11">
        <v>8.992288213627993E-7</v>
      </c>
      <c r="W80" s="11">
        <v>1.0431027902571258E-8</v>
      </c>
      <c r="X80" s="14">
        <v>86.207114942252105</v>
      </c>
      <c r="Y80" s="5">
        <v>445</v>
      </c>
      <c r="Z80" s="14">
        <v>644.15300000000002</v>
      </c>
      <c r="AA80" s="43">
        <f>Y80/Z80</f>
        <v>0.69082966313903682</v>
      </c>
      <c r="AB80" s="5" t="s">
        <v>55</v>
      </c>
      <c r="AC80" s="11" t="s">
        <v>55</v>
      </c>
      <c r="AD80" s="11"/>
      <c r="AE80" s="2"/>
      <c r="AF80" s="14"/>
      <c r="AG80" s="2"/>
      <c r="AH80" s="2"/>
      <c r="AI80" s="2"/>
      <c r="AJ80" s="2"/>
      <c r="AK80" s="2"/>
      <c r="AL80" s="2"/>
    </row>
    <row r="81" spans="3:38" x14ac:dyDescent="0.25">
      <c r="C81" s="2" t="s">
        <v>87</v>
      </c>
      <c r="D81" s="2" t="s">
        <v>167</v>
      </c>
      <c r="E81" s="2" t="s">
        <v>40</v>
      </c>
      <c r="F81" s="2">
        <v>1</v>
      </c>
      <c r="G81" s="2">
        <v>1210</v>
      </c>
      <c r="H81" s="2">
        <v>1130</v>
      </c>
      <c r="I81" s="2">
        <v>1145</v>
      </c>
      <c r="J81" s="14">
        <v>35</v>
      </c>
      <c r="K81" s="14">
        <v>65</v>
      </c>
      <c r="L81" s="2">
        <v>15</v>
      </c>
      <c r="M81" s="2">
        <v>0</v>
      </c>
      <c r="N81" s="5">
        <v>80</v>
      </c>
      <c r="O81" s="45">
        <v>104</v>
      </c>
      <c r="P81" s="2" t="s">
        <v>117</v>
      </c>
      <c r="Q81" s="2" t="s">
        <v>160</v>
      </c>
      <c r="R81" s="5">
        <v>3.54</v>
      </c>
      <c r="S81" s="11">
        <v>3.988918392131918E-14</v>
      </c>
      <c r="T81" s="5">
        <v>9.4287203799999997E-2</v>
      </c>
      <c r="U81" s="66">
        <v>0</v>
      </c>
      <c r="V81" s="11">
        <v>3.2834965904676559E-6</v>
      </c>
      <c r="W81" s="11">
        <v>1.9376640255969442E-8</v>
      </c>
      <c r="X81" s="14">
        <v>169.45644585913678</v>
      </c>
      <c r="Y81" s="5">
        <v>643.93507692307696</v>
      </c>
      <c r="Z81" s="14">
        <v>1116.2293999999999</v>
      </c>
      <c r="AA81" s="43">
        <f t="shared" si="1"/>
        <v>0.57688417535237557</v>
      </c>
      <c r="AB81" s="5" t="s">
        <v>55</v>
      </c>
      <c r="AC81" s="11" t="s">
        <v>55</v>
      </c>
      <c r="AD81" s="2"/>
      <c r="AE81" s="2"/>
      <c r="AF81" s="14"/>
      <c r="AG81" s="2"/>
      <c r="AH81" s="2"/>
      <c r="AI81" s="2"/>
      <c r="AJ81" s="2"/>
      <c r="AK81" s="2"/>
      <c r="AL81" s="2"/>
    </row>
    <row r="82" spans="3:38" x14ac:dyDescent="0.25">
      <c r="C82" s="2" t="s">
        <v>88</v>
      </c>
      <c r="D82" s="2" t="s">
        <v>167</v>
      </c>
      <c r="E82" s="2" t="s">
        <v>40</v>
      </c>
      <c r="F82" s="2">
        <v>1</v>
      </c>
      <c r="G82" s="2">
        <v>1210</v>
      </c>
      <c r="H82" s="2">
        <v>1120</v>
      </c>
      <c r="I82" s="2">
        <v>1145</v>
      </c>
      <c r="J82" s="14">
        <v>35</v>
      </c>
      <c r="K82" s="14">
        <v>65</v>
      </c>
      <c r="L82" s="2">
        <v>25</v>
      </c>
      <c r="M82" s="2">
        <v>0</v>
      </c>
      <c r="N82" s="5">
        <v>90</v>
      </c>
      <c r="O82" s="45">
        <v>114</v>
      </c>
      <c r="P82" s="2" t="s">
        <v>117</v>
      </c>
      <c r="Q82" s="2" t="s">
        <v>161</v>
      </c>
      <c r="R82" s="5">
        <v>3.7</v>
      </c>
      <c r="S82" s="11">
        <v>2.7399896984689054E-14</v>
      </c>
      <c r="T82" s="5">
        <v>0.14581366775358134</v>
      </c>
      <c r="U82" s="66">
        <v>0</v>
      </c>
      <c r="V82" s="11">
        <v>1.0386480956387167E-5</v>
      </c>
      <c r="W82" s="11">
        <v>8.7660415866025268E-8</v>
      </c>
      <c r="X82" s="14">
        <v>118.48541732064355</v>
      </c>
      <c r="Y82" s="5">
        <v>419.74914705882361</v>
      </c>
      <c r="Z82" s="14">
        <v>1099.0039999999999</v>
      </c>
      <c r="AA82" s="43">
        <f t="shared" si="1"/>
        <v>0.38193595934029689</v>
      </c>
      <c r="AB82" s="5" t="s">
        <v>55</v>
      </c>
      <c r="AC82" s="11" t="s">
        <v>55</v>
      </c>
      <c r="AD82" s="2"/>
      <c r="AE82" s="2"/>
      <c r="AF82" s="14"/>
      <c r="AG82" s="2"/>
      <c r="AH82" s="2"/>
      <c r="AI82" s="2"/>
      <c r="AJ82" s="2"/>
      <c r="AK82" s="2"/>
      <c r="AL82" s="2"/>
    </row>
    <row r="83" spans="3:38" x14ac:dyDescent="0.25">
      <c r="C83" s="2" t="s">
        <v>89</v>
      </c>
      <c r="D83" s="2" t="s">
        <v>167</v>
      </c>
      <c r="E83" s="2" t="s">
        <v>40</v>
      </c>
      <c r="F83" s="2">
        <v>1</v>
      </c>
      <c r="G83" s="2">
        <v>1210</v>
      </c>
      <c r="H83" s="2">
        <v>1100</v>
      </c>
      <c r="I83" s="2">
        <v>1145</v>
      </c>
      <c r="J83" s="14">
        <v>35</v>
      </c>
      <c r="K83" s="14">
        <v>65</v>
      </c>
      <c r="L83" s="2">
        <v>45</v>
      </c>
      <c r="M83" s="2">
        <v>0</v>
      </c>
      <c r="N83" s="5">
        <v>110</v>
      </c>
      <c r="O83" s="45">
        <v>134</v>
      </c>
      <c r="P83" s="2" t="s">
        <v>117</v>
      </c>
      <c r="Q83" s="2" t="s">
        <v>161</v>
      </c>
      <c r="R83" s="5">
        <v>3.94</v>
      </c>
      <c r="S83" s="11">
        <v>1.5540644718533217E-14</v>
      </c>
      <c r="T83" s="5">
        <v>0.19539627130000001</v>
      </c>
      <c r="U83" s="66">
        <v>0</v>
      </c>
      <c r="V83" s="11">
        <v>8.1006364154536569E-6</v>
      </c>
      <c r="W83" s="11">
        <v>5.2157957243595352E-8</v>
      </c>
      <c r="X83" s="14">
        <v>155.30969469569018</v>
      </c>
      <c r="Y83" s="5">
        <v>476.7715</v>
      </c>
      <c r="Z83" s="14">
        <v>1123.7159999999999</v>
      </c>
      <c r="AA83" s="43">
        <f t="shared" si="1"/>
        <v>0.4242811350910729</v>
      </c>
      <c r="AB83" s="5" t="s">
        <v>55</v>
      </c>
      <c r="AC83" s="11" t="s">
        <v>55</v>
      </c>
      <c r="AD83" s="11"/>
      <c r="AE83" s="2"/>
      <c r="AF83" s="14"/>
      <c r="AG83" s="2"/>
      <c r="AH83" s="2"/>
      <c r="AI83" s="2"/>
      <c r="AJ83" s="2"/>
      <c r="AK83" s="2"/>
      <c r="AL83" s="2"/>
    </row>
    <row r="84" spans="3:38" x14ac:dyDescent="0.25">
      <c r="C84" s="2" t="s">
        <v>90</v>
      </c>
      <c r="D84" s="2" t="s">
        <v>167</v>
      </c>
      <c r="E84" s="2" t="s">
        <v>40</v>
      </c>
      <c r="F84" s="2">
        <v>1</v>
      </c>
      <c r="G84" s="2">
        <v>1230</v>
      </c>
      <c r="H84" s="2">
        <v>1165</v>
      </c>
      <c r="I84" s="2">
        <v>1145</v>
      </c>
      <c r="J84" s="14">
        <v>55</v>
      </c>
      <c r="K84" s="14">
        <v>85</v>
      </c>
      <c r="L84" s="2">
        <v>-20</v>
      </c>
      <c r="M84" s="2">
        <v>0</v>
      </c>
      <c r="N84" s="5">
        <v>65</v>
      </c>
      <c r="O84" s="45">
        <v>89</v>
      </c>
      <c r="P84" s="2" t="s">
        <v>72</v>
      </c>
      <c r="Q84" s="2"/>
      <c r="R84" s="5">
        <v>3.55</v>
      </c>
      <c r="S84" s="11">
        <v>3.9953537352751476E-14</v>
      </c>
      <c r="T84" s="2">
        <v>0</v>
      </c>
      <c r="U84" s="66">
        <v>0</v>
      </c>
      <c r="V84" s="11">
        <v>0</v>
      </c>
      <c r="W84" s="11">
        <v>0</v>
      </c>
      <c r="X84" s="14">
        <v>0</v>
      </c>
      <c r="Y84" s="5">
        <v>0</v>
      </c>
      <c r="Z84" s="14">
        <v>0</v>
      </c>
      <c r="AA84" s="43" t="s">
        <v>55</v>
      </c>
      <c r="AB84" s="5" t="s">
        <v>55</v>
      </c>
      <c r="AC84" s="2" t="s">
        <v>55</v>
      </c>
      <c r="AD84" s="2"/>
      <c r="AE84" s="2"/>
      <c r="AF84" s="14"/>
      <c r="AG84" s="2"/>
      <c r="AH84" s="2"/>
      <c r="AI84" s="2"/>
      <c r="AJ84" s="2"/>
      <c r="AK84" s="2"/>
      <c r="AL84" s="2"/>
    </row>
    <row r="85" spans="3:38" ht="15.75" thickBot="1" x14ac:dyDescent="0.3">
      <c r="C85" s="8" t="s">
        <v>91</v>
      </c>
      <c r="D85" s="8" t="s">
        <v>167</v>
      </c>
      <c r="E85" s="8" t="s">
        <v>40</v>
      </c>
      <c r="F85" s="8">
        <v>1</v>
      </c>
      <c r="G85" s="8">
        <v>1230</v>
      </c>
      <c r="H85" s="8">
        <v>1100</v>
      </c>
      <c r="I85" s="8">
        <v>1145</v>
      </c>
      <c r="J85" s="54">
        <v>55</v>
      </c>
      <c r="K85" s="54">
        <v>85</v>
      </c>
      <c r="L85" s="8">
        <v>45</v>
      </c>
      <c r="M85" s="8">
        <v>0</v>
      </c>
      <c r="N85" s="30">
        <v>130</v>
      </c>
      <c r="O85" s="96">
        <v>154</v>
      </c>
      <c r="P85" s="8" t="s">
        <v>117</v>
      </c>
      <c r="Q85" s="8" t="s">
        <v>163</v>
      </c>
      <c r="R85" s="30">
        <v>4.21</v>
      </c>
      <c r="S85" s="31">
        <v>8.3458203499457819E-15</v>
      </c>
      <c r="T85" s="8">
        <v>0.21</v>
      </c>
      <c r="U85" s="72">
        <v>0</v>
      </c>
      <c r="V85" s="31">
        <v>1.187505147451748E-5</v>
      </c>
      <c r="W85" s="31">
        <v>8.9298384859897948E-8</v>
      </c>
      <c r="X85" s="54">
        <v>132.98170502353977</v>
      </c>
      <c r="Y85" s="30">
        <v>386.68964516129023</v>
      </c>
      <c r="Z85" s="54">
        <v>1218.4653333333333</v>
      </c>
      <c r="AA85" s="65">
        <f t="shared" si="1"/>
        <v>0.31735793754872815</v>
      </c>
      <c r="AB85" s="30" t="s">
        <v>368</v>
      </c>
      <c r="AC85" s="8" t="s">
        <v>369</v>
      </c>
      <c r="AD85" s="2"/>
      <c r="AE85" s="2"/>
      <c r="AF85" s="14"/>
      <c r="AG85" s="2"/>
      <c r="AH85" s="2"/>
      <c r="AI85" s="2"/>
      <c r="AJ85" s="2"/>
      <c r="AK85" s="2"/>
      <c r="AL85" s="2"/>
    </row>
    <row r="86" spans="3:38" x14ac:dyDescent="0.25">
      <c r="C86" s="2"/>
      <c r="D86" s="2"/>
      <c r="E86" s="2"/>
      <c r="F86" s="2"/>
      <c r="G86" s="2"/>
      <c r="H86" s="2"/>
      <c r="I86" s="2"/>
      <c r="J86" s="14"/>
      <c r="K86" s="14"/>
      <c r="L86" s="2"/>
      <c r="M86" s="2"/>
      <c r="N86" s="5"/>
      <c r="O86" s="35"/>
      <c r="P86" s="2"/>
      <c r="Q86" s="2"/>
      <c r="R86" s="40"/>
      <c r="S86" s="42"/>
      <c r="T86" s="42"/>
      <c r="U86" s="56"/>
      <c r="V86" s="11"/>
      <c r="W86" s="11"/>
      <c r="X86" s="14"/>
      <c r="Y86" s="5"/>
      <c r="Z86" s="14"/>
      <c r="AA86" s="48"/>
      <c r="AB86" s="5"/>
      <c r="AC86" s="2"/>
      <c r="AD86" s="2"/>
      <c r="AE86" s="2"/>
      <c r="AF86" s="14"/>
      <c r="AG86" s="2"/>
      <c r="AH86" s="2"/>
      <c r="AI86" s="2"/>
      <c r="AJ86" s="2"/>
      <c r="AK86" s="2"/>
      <c r="AL86" s="2"/>
    </row>
    <row r="87" spans="3:38" x14ac:dyDescent="0.25">
      <c r="C87" s="2"/>
      <c r="D87" s="2"/>
      <c r="E87" s="2"/>
      <c r="F87" s="2"/>
      <c r="G87" s="2"/>
      <c r="H87" s="2"/>
      <c r="I87" s="2"/>
      <c r="J87" s="14"/>
      <c r="K87" s="14"/>
      <c r="L87" s="2"/>
      <c r="M87" s="2"/>
      <c r="N87" s="5"/>
      <c r="O87" s="35"/>
      <c r="P87" s="2"/>
      <c r="Q87" s="2"/>
      <c r="R87" s="40"/>
      <c r="S87" s="42"/>
      <c r="T87" s="42"/>
      <c r="U87" s="56"/>
      <c r="V87" s="11"/>
      <c r="W87" s="11"/>
      <c r="X87" s="14"/>
      <c r="Y87" s="5"/>
      <c r="Z87" s="14"/>
      <c r="AA87" s="48"/>
      <c r="AB87" s="5"/>
      <c r="AC87" s="2"/>
      <c r="AD87" s="2"/>
      <c r="AE87" s="2"/>
      <c r="AF87" s="14"/>
      <c r="AG87" s="2"/>
      <c r="AH87" s="2"/>
      <c r="AI87" s="2"/>
      <c r="AJ87" s="2"/>
      <c r="AK87" s="2"/>
      <c r="AL87" s="2"/>
    </row>
    <row r="88" spans="3:38" x14ac:dyDescent="0.25">
      <c r="C88" s="28" t="s">
        <v>469</v>
      </c>
      <c r="D88" s="28" t="s">
        <v>470</v>
      </c>
      <c r="E88" s="2"/>
      <c r="F88" s="2"/>
      <c r="G88" s="2"/>
      <c r="H88" s="2"/>
      <c r="I88" s="2"/>
      <c r="J88" s="14"/>
      <c r="K88" s="14"/>
      <c r="L88" s="2"/>
      <c r="M88" s="2"/>
      <c r="N88" s="5"/>
      <c r="O88" s="35"/>
      <c r="P88" s="2"/>
      <c r="Q88" s="2"/>
      <c r="R88" s="40"/>
      <c r="S88" s="42"/>
      <c r="T88" s="42"/>
      <c r="U88" s="56"/>
      <c r="V88" s="11"/>
      <c r="W88" s="11"/>
      <c r="X88" s="14"/>
      <c r="Y88" s="5"/>
      <c r="Z88" s="14"/>
      <c r="AA88" s="48"/>
      <c r="AB88" s="5"/>
      <c r="AC88" s="2"/>
      <c r="AD88" s="2"/>
      <c r="AE88" s="2"/>
      <c r="AF88" s="14"/>
      <c r="AG88" s="2"/>
      <c r="AH88" s="2"/>
      <c r="AI88" s="2"/>
      <c r="AJ88" s="2"/>
      <c r="AK88" s="2"/>
      <c r="AL88" s="2"/>
    </row>
    <row r="89" spans="3:38" x14ac:dyDescent="0.25">
      <c r="G89" s="63"/>
      <c r="H89" s="63"/>
      <c r="I89" s="63"/>
      <c r="J89" s="63"/>
      <c r="K89" s="63"/>
    </row>
    <row r="90" spans="3:38" x14ac:dyDescent="0.25">
      <c r="C90" s="2"/>
      <c r="D90" s="2"/>
      <c r="E90" s="2"/>
      <c r="F90" s="2"/>
      <c r="H90" s="2"/>
      <c r="I90" s="2"/>
      <c r="K90" s="53"/>
      <c r="X90" s="53"/>
      <c r="Y90" s="53"/>
      <c r="Z90" s="53"/>
      <c r="AA90" s="53"/>
    </row>
    <row r="91" spans="3:38" x14ac:dyDescent="0.25">
      <c r="C91" s="2"/>
      <c r="D91" s="2"/>
      <c r="E91" s="2"/>
      <c r="F91" s="2"/>
      <c r="H91" s="2"/>
      <c r="I91" s="2"/>
      <c r="K91" s="53"/>
      <c r="X91" s="53"/>
      <c r="Y91" s="53"/>
      <c r="Z91" s="53"/>
      <c r="AA91" s="53"/>
    </row>
    <row r="92" spans="3:38" x14ac:dyDescent="0.25">
      <c r="C92" s="2"/>
      <c r="D92" s="2"/>
      <c r="E92" s="2"/>
      <c r="F92" s="2"/>
      <c r="H92" s="2"/>
      <c r="I92" s="2"/>
      <c r="K92" s="53"/>
    </row>
    <row r="93" spans="3:38" x14ac:dyDescent="0.25">
      <c r="C93" s="2"/>
      <c r="D93" s="2"/>
      <c r="E93" s="2"/>
      <c r="F93" s="24"/>
      <c r="G93" s="60"/>
      <c r="H93" s="24"/>
      <c r="I93" s="24"/>
      <c r="K93" s="53"/>
      <c r="L93" s="60"/>
      <c r="M93" s="60"/>
      <c r="N93" s="60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59"/>
    </row>
    <row r="94" spans="3:38" x14ac:dyDescent="0.25">
      <c r="C94" s="2"/>
      <c r="D94" s="2"/>
      <c r="E94" s="2"/>
      <c r="F94" s="24"/>
      <c r="G94" s="60"/>
      <c r="H94" s="24"/>
      <c r="I94" s="24"/>
      <c r="K94" s="53"/>
      <c r="L94" s="60"/>
      <c r="M94" s="60"/>
      <c r="N94" s="60"/>
      <c r="O94" s="99"/>
      <c r="P94" s="62"/>
      <c r="Q94" s="62"/>
      <c r="R94" s="62"/>
      <c r="S94" s="62"/>
      <c r="T94" s="62"/>
      <c r="U94" s="62"/>
      <c r="V94" s="62"/>
      <c r="W94" s="62"/>
      <c r="X94" s="62"/>
      <c r="Y94" s="26"/>
      <c r="AE94" s="2"/>
      <c r="AF94" s="111"/>
      <c r="AG94" s="111"/>
    </row>
    <row r="95" spans="3:38" x14ac:dyDescent="0.25">
      <c r="C95" s="2"/>
      <c r="D95" s="2"/>
      <c r="E95" s="2"/>
      <c r="F95" s="24"/>
      <c r="G95" s="60"/>
      <c r="H95" s="24"/>
      <c r="I95" s="24"/>
      <c r="K95" s="53"/>
      <c r="L95" s="60"/>
      <c r="M95" s="60"/>
      <c r="N95" s="60"/>
      <c r="O95" s="100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33"/>
      <c r="AE95" s="33"/>
      <c r="AF95" s="26"/>
      <c r="AG95" s="26"/>
      <c r="AH95" s="26"/>
      <c r="AI95" s="26"/>
      <c r="AJ95" s="26"/>
    </row>
    <row r="96" spans="3:38" x14ac:dyDescent="0.25">
      <c r="C96" s="26"/>
      <c r="D96" s="26"/>
      <c r="E96" s="26"/>
      <c r="F96" s="26"/>
      <c r="G96" s="26"/>
      <c r="H96" s="24"/>
      <c r="I96" s="24"/>
      <c r="J96" s="26"/>
      <c r="K96" s="26"/>
      <c r="L96" s="26"/>
      <c r="M96" s="26"/>
      <c r="N96" s="26"/>
      <c r="O96" s="100"/>
      <c r="P96" s="26"/>
      <c r="Q96" s="26"/>
      <c r="R96" s="24"/>
      <c r="S96" s="24"/>
      <c r="T96" s="24"/>
      <c r="U96" s="24"/>
      <c r="V96" s="26"/>
      <c r="W96" s="26"/>
      <c r="X96" s="26"/>
      <c r="Y96" s="26"/>
    </row>
    <row r="97" spans="3:29" x14ac:dyDescent="0.25">
      <c r="C97" s="26"/>
      <c r="D97" s="26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01"/>
      <c r="P97" s="13"/>
      <c r="Q97" s="13"/>
      <c r="R97" s="24"/>
      <c r="S97" s="24"/>
      <c r="T97" s="24"/>
      <c r="U97" s="24"/>
      <c r="V97" s="24"/>
      <c r="W97" s="24"/>
      <c r="X97" s="24"/>
      <c r="Y97" s="24"/>
    </row>
    <row r="98" spans="3:29" x14ac:dyDescent="0.25">
      <c r="C98" s="26"/>
      <c r="D98" s="26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101"/>
      <c r="P98" s="13"/>
      <c r="Q98" s="13"/>
      <c r="R98" s="17"/>
      <c r="S98" s="17"/>
      <c r="T98" s="17"/>
      <c r="U98" s="17"/>
      <c r="V98" s="24"/>
      <c r="W98" s="24"/>
      <c r="X98" s="24"/>
      <c r="Y98" s="24"/>
      <c r="Z98" s="24"/>
      <c r="AA98" s="24"/>
      <c r="AB98" s="24"/>
      <c r="AC98" s="24"/>
    </row>
    <row r="99" spans="3:29" x14ac:dyDescent="0.25">
      <c r="C99" s="26"/>
      <c r="D99" s="26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101"/>
      <c r="P99" s="13"/>
      <c r="Q99" s="13"/>
      <c r="R99" s="24"/>
      <c r="S99" s="24"/>
      <c r="T99" s="24"/>
      <c r="U99" s="24"/>
      <c r="V99" s="24"/>
      <c r="W99" s="24"/>
      <c r="X99" s="24"/>
      <c r="Y99" s="24"/>
    </row>
    <row r="100" spans="3:29" x14ac:dyDescent="0.25">
      <c r="C100" s="26"/>
      <c r="D100" s="26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101"/>
      <c r="P100" s="13"/>
      <c r="Q100" s="13"/>
      <c r="R100" s="24"/>
      <c r="S100" s="24"/>
      <c r="T100" s="24"/>
      <c r="U100" s="24"/>
      <c r="V100" s="26"/>
      <c r="W100" s="26"/>
      <c r="X100" s="26"/>
      <c r="Y100" s="26"/>
    </row>
    <row r="101" spans="3:29" x14ac:dyDescent="0.25">
      <c r="C101" s="26"/>
      <c r="D101" s="26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101"/>
      <c r="P101" s="13"/>
      <c r="Q101" s="13"/>
      <c r="R101" s="24"/>
      <c r="S101" s="24"/>
      <c r="T101" s="24"/>
      <c r="U101" s="24"/>
      <c r="V101" s="26"/>
      <c r="W101" s="26"/>
      <c r="X101" s="26"/>
      <c r="Y101" s="26"/>
    </row>
    <row r="102" spans="3:29" x14ac:dyDescent="0.25">
      <c r="C102" s="26"/>
      <c r="D102" s="26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101"/>
      <c r="P102" s="13"/>
      <c r="Q102" s="13"/>
      <c r="R102" s="17"/>
      <c r="S102" s="17"/>
      <c r="T102" s="17"/>
      <c r="U102" s="17"/>
      <c r="V102" s="59"/>
      <c r="W102" s="59"/>
      <c r="X102" s="59"/>
      <c r="Y102" s="59"/>
    </row>
    <row r="103" spans="3:29" x14ac:dyDescent="0.25">
      <c r="C103" s="26"/>
      <c r="D103" s="26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101"/>
      <c r="P103" s="13"/>
      <c r="Q103" s="13"/>
      <c r="R103" s="24"/>
      <c r="S103" s="24"/>
      <c r="T103" s="24"/>
      <c r="U103" s="24"/>
      <c r="V103" s="26"/>
      <c r="W103" s="26"/>
      <c r="X103" s="26"/>
      <c r="Y103" s="26"/>
    </row>
    <row r="104" spans="3:29" x14ac:dyDescent="0.25">
      <c r="C104" s="26"/>
      <c r="D104" s="26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101"/>
      <c r="P104" s="13"/>
      <c r="Q104" s="13"/>
      <c r="R104" s="24"/>
      <c r="S104" s="24"/>
      <c r="T104" s="24"/>
      <c r="U104" s="24"/>
      <c r="V104" s="26"/>
      <c r="W104" s="26"/>
      <c r="X104" s="26"/>
      <c r="Y104" s="26"/>
    </row>
    <row r="105" spans="3:29" x14ac:dyDescent="0.25">
      <c r="C105" s="26"/>
      <c r="D105" s="26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101"/>
      <c r="P105" s="13"/>
      <c r="Q105" s="13"/>
      <c r="R105" s="24"/>
      <c r="S105" s="24"/>
      <c r="T105" s="24"/>
      <c r="U105" s="24"/>
      <c r="V105" s="24"/>
      <c r="W105" s="24"/>
      <c r="X105" s="24"/>
      <c r="Y105" s="24"/>
    </row>
    <row r="106" spans="3:29" x14ac:dyDescent="0.25">
      <c r="C106" s="26"/>
      <c r="D106" s="26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101"/>
      <c r="P106" s="13"/>
      <c r="Q106" s="13"/>
      <c r="R106" s="24"/>
      <c r="S106" s="24"/>
      <c r="T106" s="24"/>
      <c r="U106" s="24"/>
      <c r="V106" s="26"/>
      <c r="W106" s="26"/>
      <c r="X106" s="26"/>
      <c r="Y106" s="26"/>
    </row>
    <row r="107" spans="3:29" x14ac:dyDescent="0.25">
      <c r="C107" s="26"/>
      <c r="D107" s="26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101"/>
      <c r="P107" s="13"/>
      <c r="Q107" s="13"/>
      <c r="R107" s="24"/>
      <c r="S107" s="24"/>
      <c r="T107" s="24"/>
      <c r="U107" s="24"/>
      <c r="V107" s="26"/>
      <c r="W107" s="26"/>
      <c r="X107" s="26"/>
      <c r="Y107" s="26"/>
    </row>
    <row r="108" spans="3:29" x14ac:dyDescent="0.25">
      <c r="C108" s="26"/>
      <c r="D108" s="26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101"/>
      <c r="P108" s="13"/>
      <c r="Q108" s="13"/>
      <c r="R108" s="24"/>
      <c r="S108" s="24"/>
      <c r="T108" s="24"/>
      <c r="U108" s="24"/>
      <c r="V108" s="26"/>
      <c r="W108" s="26"/>
      <c r="X108" s="26"/>
      <c r="Y108" s="26"/>
    </row>
    <row r="109" spans="3:29" x14ac:dyDescent="0.25">
      <c r="C109" s="26"/>
      <c r="D109" s="26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101"/>
      <c r="P109" s="13"/>
      <c r="Q109" s="13"/>
      <c r="R109" s="24"/>
      <c r="S109" s="24"/>
      <c r="T109" s="24"/>
      <c r="U109" s="24"/>
      <c r="V109" s="26"/>
      <c r="W109" s="26"/>
      <c r="X109" s="26"/>
      <c r="Y109" s="26"/>
    </row>
    <row r="110" spans="3:29" x14ac:dyDescent="0.25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101"/>
      <c r="P110" s="13"/>
      <c r="Q110" s="13"/>
      <c r="R110" s="24"/>
      <c r="S110" s="24"/>
      <c r="T110" s="24"/>
      <c r="U110" s="24"/>
      <c r="V110" s="24"/>
      <c r="W110" s="24"/>
      <c r="X110" s="24"/>
      <c r="Y110" s="24"/>
    </row>
    <row r="111" spans="3:29" x14ac:dyDescent="0.25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101"/>
      <c r="P111" s="13"/>
      <c r="Q111" s="13"/>
      <c r="R111" s="24"/>
      <c r="S111" s="24"/>
      <c r="T111" s="24"/>
      <c r="U111" s="24"/>
      <c r="V111" s="26"/>
      <c r="W111" s="26"/>
      <c r="X111" s="26"/>
      <c r="Y111" s="26"/>
    </row>
    <row r="112" spans="3:29" x14ac:dyDescent="0.25">
      <c r="C112" s="26"/>
      <c r="D112" s="26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101"/>
      <c r="P112" s="13"/>
      <c r="Q112" s="13"/>
      <c r="R112" s="24"/>
      <c r="S112" s="24"/>
      <c r="T112" s="24"/>
      <c r="U112" s="24"/>
      <c r="V112" s="24"/>
      <c r="W112" s="24"/>
      <c r="X112" s="24"/>
      <c r="Y112" s="24"/>
    </row>
    <row r="113" spans="3:29" x14ac:dyDescent="0.25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101"/>
      <c r="P113" s="13"/>
      <c r="Q113" s="13"/>
      <c r="R113" s="24"/>
      <c r="S113" s="24"/>
      <c r="T113" s="24"/>
      <c r="U113" s="24"/>
      <c r="V113" s="26"/>
      <c r="W113" s="26"/>
      <c r="X113" s="26"/>
      <c r="Y113" s="26"/>
    </row>
    <row r="114" spans="3:29" x14ac:dyDescent="0.25">
      <c r="C114" s="26"/>
      <c r="D114" s="26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101"/>
      <c r="P114" s="13"/>
      <c r="Q114" s="13"/>
      <c r="R114" s="24"/>
      <c r="S114" s="24"/>
      <c r="T114" s="24"/>
      <c r="U114" s="24"/>
      <c r="V114" s="24"/>
      <c r="W114" s="24"/>
      <c r="X114" s="24"/>
      <c r="Y114" s="24"/>
    </row>
    <row r="115" spans="3:29" x14ac:dyDescent="0.25">
      <c r="C115" s="26"/>
      <c r="D115" s="26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101"/>
      <c r="P115" s="13"/>
      <c r="Q115" s="13"/>
      <c r="R115" s="24"/>
      <c r="S115" s="24"/>
      <c r="T115" s="24"/>
      <c r="U115" s="24"/>
      <c r="V115" s="26"/>
      <c r="W115" s="26"/>
      <c r="X115" s="26"/>
      <c r="Y115" s="26"/>
    </row>
    <row r="116" spans="3:29" x14ac:dyDescent="0.25">
      <c r="C116" s="26"/>
      <c r="D116" s="26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101"/>
      <c r="P116" s="13"/>
      <c r="Q116" s="13"/>
      <c r="R116" s="24"/>
      <c r="S116" s="24"/>
      <c r="T116" s="24"/>
      <c r="U116" s="24"/>
      <c r="V116" s="26"/>
      <c r="W116" s="26"/>
      <c r="X116" s="26"/>
      <c r="Y116" s="26"/>
    </row>
    <row r="117" spans="3:29" x14ac:dyDescent="0.25">
      <c r="C117" s="26"/>
      <c r="D117" s="26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101"/>
      <c r="P117" s="24"/>
      <c r="Q117" s="24"/>
      <c r="R117" s="24"/>
      <c r="S117" s="24"/>
      <c r="T117" s="24"/>
      <c r="U117" s="24"/>
      <c r="V117" s="26"/>
      <c r="W117" s="26"/>
      <c r="X117" s="26"/>
      <c r="Y117" s="26"/>
    </row>
    <row r="122" spans="3:29" x14ac:dyDescent="0.25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6"/>
      <c r="N122" s="26"/>
      <c r="O122" s="100"/>
      <c r="P122" s="26"/>
      <c r="Q122" s="26"/>
      <c r="R122" s="26"/>
      <c r="S122" s="26"/>
      <c r="T122" s="26"/>
      <c r="U122" s="26"/>
      <c r="V122" s="26"/>
      <c r="W122" s="26"/>
      <c r="X122" s="26"/>
      <c r="Y122" s="26"/>
    </row>
    <row r="123" spans="3:29" x14ac:dyDescent="0.25">
      <c r="C123" s="2"/>
      <c r="D123" s="2"/>
      <c r="E123" s="4"/>
      <c r="F123" s="2"/>
      <c r="G123" s="2"/>
      <c r="H123" s="2"/>
      <c r="I123" s="2"/>
      <c r="J123" s="2"/>
      <c r="K123" s="2"/>
      <c r="L123" s="2"/>
      <c r="M123" s="5"/>
      <c r="N123" s="2"/>
      <c r="O123" s="35"/>
      <c r="P123" s="11"/>
      <c r="Q123" s="11"/>
      <c r="R123" s="11"/>
      <c r="S123" s="11"/>
      <c r="T123" s="11"/>
      <c r="U123" s="11"/>
      <c r="V123" s="5"/>
      <c r="W123" s="5"/>
      <c r="X123" s="5"/>
      <c r="Y123" s="5"/>
      <c r="Z123" s="1"/>
      <c r="AA123" s="1"/>
      <c r="AB123" s="1"/>
      <c r="AC123" s="1"/>
    </row>
    <row r="124" spans="3:29" x14ac:dyDescent="0.25">
      <c r="C124" s="2"/>
      <c r="D124" s="2"/>
      <c r="E124" s="4"/>
      <c r="F124" s="2"/>
      <c r="G124" s="2"/>
      <c r="H124" s="2"/>
      <c r="I124" s="2"/>
      <c r="J124" s="2"/>
      <c r="K124" s="2"/>
      <c r="L124" s="2"/>
      <c r="M124" s="5"/>
      <c r="N124" s="2"/>
      <c r="O124" s="35"/>
      <c r="P124" s="11"/>
      <c r="Q124" s="11"/>
      <c r="R124" s="11"/>
      <c r="S124" s="11"/>
      <c r="T124" s="11"/>
      <c r="U124" s="11"/>
      <c r="V124" s="5"/>
      <c r="W124" s="5"/>
      <c r="X124" s="5"/>
      <c r="Y124" s="5"/>
      <c r="Z124" s="1"/>
      <c r="AA124" s="1"/>
      <c r="AB124" s="1"/>
      <c r="AC124" s="1"/>
    </row>
    <row r="125" spans="3:29" x14ac:dyDescent="0.25">
      <c r="C125" s="2"/>
      <c r="D125" s="2"/>
      <c r="E125" s="4"/>
      <c r="F125" s="2"/>
      <c r="G125" s="2"/>
      <c r="H125" s="2"/>
      <c r="I125" s="2"/>
      <c r="J125" s="2"/>
      <c r="K125" s="2"/>
      <c r="L125" s="2"/>
      <c r="M125" s="5"/>
      <c r="N125" s="2"/>
      <c r="O125" s="35"/>
      <c r="P125" s="11"/>
      <c r="Q125" s="11"/>
      <c r="R125" s="11"/>
      <c r="S125" s="11"/>
      <c r="T125" s="11"/>
      <c r="U125" s="11"/>
      <c r="V125" s="5"/>
      <c r="W125" s="5"/>
      <c r="X125" s="5"/>
      <c r="Y125" s="5"/>
      <c r="Z125" s="1"/>
      <c r="AA125" s="1"/>
      <c r="AB125" s="1"/>
      <c r="AC125" s="1"/>
    </row>
    <row r="126" spans="3:29" x14ac:dyDescent="0.25">
      <c r="C126" s="2"/>
      <c r="D126" s="2"/>
      <c r="E126" s="4"/>
      <c r="F126" s="2"/>
      <c r="G126" s="2"/>
      <c r="H126" s="2"/>
      <c r="I126" s="2"/>
      <c r="J126" s="2"/>
      <c r="K126" s="2"/>
      <c r="L126" s="2"/>
      <c r="M126" s="5"/>
      <c r="N126" s="2"/>
      <c r="O126" s="35"/>
      <c r="P126" s="11"/>
      <c r="Q126" s="11"/>
      <c r="R126" s="11"/>
      <c r="S126" s="11"/>
      <c r="T126" s="11"/>
      <c r="U126" s="11"/>
      <c r="V126" s="5"/>
      <c r="W126" s="5"/>
      <c r="X126" s="5"/>
      <c r="Y126" s="5"/>
      <c r="Z126" s="1"/>
      <c r="AA126" s="1"/>
      <c r="AB126" s="1"/>
      <c r="AC126" s="1"/>
    </row>
    <row r="127" spans="3:29" x14ac:dyDescent="0.25">
      <c r="C127" s="2"/>
      <c r="D127" s="2"/>
      <c r="E127" s="5"/>
      <c r="F127" s="2"/>
      <c r="G127" s="2"/>
      <c r="H127" s="2"/>
      <c r="I127" s="2"/>
      <c r="J127" s="2"/>
      <c r="K127" s="2"/>
      <c r="L127" s="2"/>
      <c r="M127" s="5"/>
      <c r="N127" s="2"/>
      <c r="O127" s="35"/>
      <c r="P127" s="11"/>
      <c r="Q127" s="11"/>
      <c r="R127" s="11"/>
      <c r="S127" s="11"/>
      <c r="T127" s="11"/>
      <c r="U127" s="11"/>
      <c r="V127" s="5"/>
      <c r="W127" s="5"/>
      <c r="X127" s="5"/>
      <c r="Y127" s="5"/>
      <c r="Z127" s="1"/>
      <c r="AA127" s="1"/>
      <c r="AB127" s="1"/>
      <c r="AC127" s="1"/>
    </row>
    <row r="128" spans="3:29" x14ac:dyDescent="0.25">
      <c r="C128" s="2"/>
      <c r="D128" s="2"/>
      <c r="E128" s="5"/>
      <c r="F128" s="2"/>
      <c r="G128" s="2"/>
      <c r="H128" s="2"/>
      <c r="I128" s="2"/>
      <c r="J128" s="2"/>
      <c r="K128" s="2"/>
      <c r="L128" s="2"/>
      <c r="M128" s="5"/>
      <c r="N128" s="2"/>
      <c r="O128" s="35"/>
      <c r="P128" s="11"/>
      <c r="Q128" s="11"/>
      <c r="R128" s="11"/>
      <c r="S128" s="11"/>
      <c r="T128" s="11"/>
      <c r="U128" s="11"/>
      <c r="V128" s="5"/>
      <c r="W128" s="5"/>
      <c r="X128" s="5"/>
      <c r="Y128" s="5"/>
      <c r="Z128" s="1"/>
      <c r="AA128" s="1"/>
      <c r="AB128" s="1"/>
      <c r="AC128" s="1"/>
    </row>
    <row r="129" spans="3:29" x14ac:dyDescent="0.25">
      <c r="C129" s="2"/>
      <c r="D129" s="2"/>
      <c r="E129" s="5"/>
      <c r="F129" s="2"/>
      <c r="G129" s="2"/>
      <c r="H129" s="2"/>
      <c r="I129" s="2"/>
      <c r="J129" s="2"/>
      <c r="K129" s="2"/>
      <c r="L129" s="2"/>
      <c r="M129" s="5"/>
      <c r="N129" s="2"/>
      <c r="O129" s="35"/>
      <c r="P129" s="11"/>
      <c r="Q129" s="11"/>
      <c r="R129" s="11"/>
      <c r="S129" s="11"/>
      <c r="T129" s="11"/>
      <c r="U129" s="11"/>
      <c r="V129" s="5"/>
      <c r="W129" s="5"/>
      <c r="X129" s="5"/>
      <c r="Y129" s="5"/>
      <c r="Z129" s="1"/>
      <c r="AA129" s="1"/>
      <c r="AB129" s="1"/>
      <c r="AC129" s="1"/>
    </row>
    <row r="130" spans="3:29" x14ac:dyDescent="0.25">
      <c r="C130" s="2"/>
      <c r="D130" s="2"/>
      <c r="E130" s="5"/>
      <c r="F130" s="2"/>
      <c r="G130" s="2"/>
      <c r="H130" s="2"/>
      <c r="I130" s="2"/>
      <c r="J130" s="2"/>
      <c r="K130" s="2"/>
      <c r="L130" s="2"/>
      <c r="M130" s="5"/>
      <c r="N130" s="2"/>
      <c r="O130" s="35"/>
      <c r="P130" s="11"/>
      <c r="Q130" s="11"/>
      <c r="R130" s="11"/>
      <c r="S130" s="11"/>
      <c r="T130" s="11"/>
      <c r="U130" s="11"/>
      <c r="V130" s="5"/>
      <c r="W130" s="5"/>
      <c r="X130" s="5"/>
      <c r="Y130" s="5"/>
      <c r="Z130" s="1"/>
      <c r="AA130" s="1"/>
      <c r="AB130" s="1"/>
      <c r="AC130" s="1"/>
    </row>
    <row r="131" spans="3:29" x14ac:dyDescent="0.25">
      <c r="C131" s="2"/>
      <c r="D131" s="2"/>
      <c r="E131" s="5"/>
      <c r="F131" s="2"/>
      <c r="G131" s="2"/>
      <c r="H131" s="2"/>
      <c r="I131" s="2"/>
      <c r="J131" s="2"/>
      <c r="K131" s="2"/>
      <c r="L131" s="2"/>
      <c r="M131" s="5"/>
      <c r="N131" s="2"/>
      <c r="O131" s="35"/>
      <c r="P131" s="11"/>
      <c r="Q131" s="11"/>
      <c r="R131" s="11"/>
      <c r="S131" s="11"/>
      <c r="T131" s="11"/>
      <c r="U131" s="11"/>
      <c r="V131" s="5"/>
      <c r="W131" s="5"/>
      <c r="X131" s="5"/>
      <c r="Y131" s="5"/>
      <c r="Z131" s="1"/>
      <c r="AA131" s="1"/>
      <c r="AB131" s="1"/>
      <c r="AC131" s="1"/>
    </row>
    <row r="132" spans="3:29" x14ac:dyDescent="0.25">
      <c r="C132" s="2"/>
      <c r="D132" s="2"/>
      <c r="E132" s="5"/>
      <c r="F132" s="2"/>
      <c r="G132" s="2"/>
      <c r="H132" s="2"/>
      <c r="I132" s="2"/>
      <c r="J132" s="2"/>
      <c r="K132" s="2"/>
      <c r="L132" s="2"/>
      <c r="M132" s="5"/>
      <c r="N132" s="2"/>
      <c r="O132" s="35"/>
      <c r="P132" s="11"/>
      <c r="Q132" s="11"/>
      <c r="R132" s="11"/>
      <c r="S132" s="11"/>
      <c r="T132" s="11"/>
      <c r="U132" s="11"/>
      <c r="V132" s="5"/>
      <c r="W132" s="5"/>
      <c r="X132" s="5"/>
      <c r="Y132" s="5"/>
      <c r="Z132" s="1"/>
      <c r="AA132" s="1"/>
      <c r="AB132" s="1"/>
      <c r="AC132" s="1"/>
    </row>
    <row r="133" spans="3:29" x14ac:dyDescent="0.25">
      <c r="C133" s="2"/>
      <c r="D133" s="2"/>
      <c r="E133" s="5"/>
      <c r="F133" s="2"/>
      <c r="G133" s="2"/>
      <c r="H133" s="2"/>
      <c r="I133" s="2"/>
      <c r="J133" s="2"/>
      <c r="K133" s="2"/>
      <c r="L133" s="2"/>
      <c r="M133" s="5"/>
      <c r="N133" s="2"/>
      <c r="O133" s="35"/>
      <c r="P133" s="11"/>
      <c r="Q133" s="11"/>
      <c r="R133" s="11"/>
      <c r="S133" s="11"/>
      <c r="T133" s="11"/>
      <c r="U133" s="11"/>
      <c r="V133" s="5"/>
      <c r="W133" s="5"/>
      <c r="X133" s="5"/>
      <c r="Y133" s="5"/>
      <c r="Z133" s="1"/>
      <c r="AA133" s="1"/>
      <c r="AB133" s="1"/>
      <c r="AC133" s="1"/>
    </row>
    <row r="134" spans="3:29" x14ac:dyDescent="0.25">
      <c r="C134" s="26"/>
      <c r="D134" s="26"/>
      <c r="E134" s="24"/>
      <c r="F134" s="24"/>
      <c r="G134" s="24"/>
      <c r="H134" s="24"/>
      <c r="I134" s="24"/>
      <c r="J134" s="24"/>
      <c r="K134" s="24"/>
      <c r="L134" s="24"/>
      <c r="M134" s="24"/>
      <c r="N134" s="2"/>
      <c r="O134" s="35"/>
      <c r="P134" s="11"/>
      <c r="Q134" s="11"/>
      <c r="R134" s="11"/>
      <c r="S134" s="11"/>
      <c r="T134" s="11"/>
      <c r="U134" s="11"/>
      <c r="V134" s="5"/>
      <c r="W134" s="5"/>
      <c r="X134" s="5"/>
      <c r="Y134" s="5"/>
      <c r="Z134" s="1"/>
      <c r="AA134" s="1"/>
      <c r="AB134" s="1"/>
      <c r="AC134" s="1"/>
    </row>
    <row r="135" spans="3:29" x14ac:dyDescent="0.25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"/>
      <c r="O135" s="35"/>
      <c r="P135" s="11"/>
      <c r="Q135" s="11"/>
      <c r="R135" s="11"/>
      <c r="S135" s="11"/>
      <c r="T135" s="11"/>
      <c r="U135" s="11"/>
      <c r="V135" s="5"/>
      <c r="W135" s="5"/>
      <c r="X135" s="5"/>
      <c r="Y135" s="5"/>
      <c r="Z135" s="1"/>
      <c r="AA135" s="1"/>
      <c r="AB135" s="1"/>
      <c r="AC135" s="1"/>
    </row>
    <row r="136" spans="3:29" x14ac:dyDescent="0.25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"/>
      <c r="O136" s="35"/>
      <c r="P136" s="11"/>
      <c r="Q136" s="11"/>
      <c r="R136" s="11"/>
      <c r="S136" s="11"/>
      <c r="T136" s="11"/>
      <c r="U136" s="11"/>
      <c r="V136" s="5"/>
      <c r="W136" s="5"/>
      <c r="X136" s="5"/>
      <c r="Y136" s="5"/>
      <c r="Z136" s="1"/>
      <c r="AA136" s="1"/>
      <c r="AB136" s="1"/>
      <c r="AC136" s="1"/>
    </row>
    <row r="137" spans="3:29" x14ac:dyDescent="0.25">
      <c r="C137" s="26"/>
      <c r="D137" s="26"/>
      <c r="E137" s="24"/>
      <c r="F137" s="24"/>
      <c r="G137" s="24"/>
      <c r="H137" s="24"/>
      <c r="I137" s="24"/>
      <c r="J137" s="24"/>
      <c r="K137" s="24"/>
      <c r="L137" s="24"/>
      <c r="M137" s="24"/>
      <c r="N137" s="2"/>
      <c r="O137" s="35"/>
      <c r="P137" s="11"/>
      <c r="Q137" s="11"/>
      <c r="R137" s="11"/>
      <c r="S137" s="11"/>
      <c r="T137" s="11"/>
      <c r="U137" s="11"/>
      <c r="V137" s="5"/>
      <c r="W137" s="5"/>
      <c r="X137" s="5"/>
      <c r="Y137" s="5"/>
      <c r="Z137" s="1"/>
      <c r="AA137" s="1"/>
      <c r="AB137" s="1"/>
      <c r="AC137" s="1"/>
    </row>
    <row r="138" spans="3:29" x14ac:dyDescent="0.25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"/>
      <c r="O138" s="35"/>
      <c r="P138" s="11"/>
      <c r="Q138" s="11"/>
      <c r="R138" s="11"/>
      <c r="S138" s="11"/>
      <c r="T138" s="11"/>
      <c r="U138" s="11"/>
      <c r="V138" s="5"/>
      <c r="W138" s="5"/>
      <c r="X138" s="5"/>
      <c r="Y138" s="5"/>
      <c r="Z138" s="1"/>
      <c r="AA138" s="1"/>
      <c r="AB138" s="1"/>
      <c r="AC138" s="1"/>
    </row>
    <row r="139" spans="3:29" x14ac:dyDescent="0.25">
      <c r="C139" s="26"/>
      <c r="D139" s="26"/>
      <c r="E139" s="24"/>
      <c r="F139" s="24"/>
      <c r="G139" s="24"/>
      <c r="H139" s="24"/>
      <c r="I139" s="24"/>
      <c r="J139" s="24"/>
      <c r="K139" s="24"/>
      <c r="L139" s="24"/>
      <c r="M139" s="24"/>
      <c r="N139" s="2"/>
      <c r="O139" s="35"/>
      <c r="P139" s="11"/>
      <c r="Q139" s="11"/>
      <c r="R139" s="11"/>
      <c r="S139" s="11"/>
      <c r="T139" s="11"/>
      <c r="U139" s="11"/>
      <c r="V139" s="5"/>
      <c r="W139" s="5"/>
      <c r="X139" s="5"/>
      <c r="Y139" s="5"/>
      <c r="Z139" s="1"/>
      <c r="AA139" s="1"/>
      <c r="AB139" s="1"/>
      <c r="AC139" s="1"/>
    </row>
    <row r="140" spans="3:29" x14ac:dyDescent="0.25">
      <c r="C140" s="26"/>
      <c r="D140" s="26"/>
      <c r="E140" s="24"/>
      <c r="F140" s="24"/>
      <c r="G140" s="24"/>
      <c r="H140" s="24"/>
      <c r="I140" s="24"/>
      <c r="J140" s="24"/>
      <c r="K140" s="24"/>
      <c r="L140" s="24"/>
      <c r="M140" s="24"/>
      <c r="N140" s="2"/>
      <c r="O140" s="35"/>
      <c r="P140" s="11"/>
      <c r="Q140" s="2"/>
      <c r="R140" s="11"/>
      <c r="S140" s="11"/>
      <c r="T140" s="11"/>
      <c r="U140" s="11"/>
      <c r="V140" s="5"/>
      <c r="W140" s="5"/>
      <c r="X140" s="5"/>
      <c r="Y140" s="5"/>
      <c r="Z140" s="1"/>
      <c r="AA140" s="1"/>
      <c r="AB140" s="1"/>
      <c r="AC140" s="1"/>
    </row>
    <row r="141" spans="3:29" x14ac:dyDescent="0.25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5"/>
      <c r="N141" s="2"/>
      <c r="O141" s="35"/>
      <c r="P141" s="2"/>
      <c r="R141" s="2"/>
      <c r="S141" s="2"/>
      <c r="T141" s="2"/>
      <c r="U141" s="2"/>
      <c r="V141" s="2"/>
      <c r="W141" s="2"/>
      <c r="X141" s="2"/>
      <c r="Y141" s="2"/>
    </row>
    <row r="142" spans="3:29" x14ac:dyDescent="0.25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5"/>
      <c r="N142" s="2"/>
      <c r="O142" s="35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3:29" x14ac:dyDescent="0.25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5"/>
      <c r="N143" s="2"/>
      <c r="O143" s="35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3:29" x14ac:dyDescent="0.25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5"/>
      <c r="N144" s="2"/>
      <c r="O144" s="35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3:25" x14ac:dyDescent="0.25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5"/>
      <c r="N145" s="2"/>
      <c r="O145" s="35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3:25" x14ac:dyDescent="0.25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5"/>
      <c r="N146" s="2"/>
      <c r="O146" s="35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3:25" x14ac:dyDescent="0.25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5"/>
      <c r="N147" s="2"/>
      <c r="O147" s="35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3:25" x14ac:dyDescent="0.25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5"/>
      <c r="N148" s="2"/>
      <c r="O148" s="35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3:25" x14ac:dyDescent="0.25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5"/>
      <c r="N149" s="2"/>
      <c r="O149" s="35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3:25" x14ac:dyDescent="0.25">
      <c r="C150" s="2"/>
      <c r="E150" s="2"/>
      <c r="F150" s="2"/>
      <c r="G150" s="2"/>
      <c r="M150" s="5"/>
    </row>
    <row r="151" spans="3:25" x14ac:dyDescent="0.25">
      <c r="C151" s="2"/>
      <c r="E151" s="2"/>
      <c r="F151" s="2"/>
      <c r="G151" s="2"/>
      <c r="M151" s="5"/>
    </row>
    <row r="152" spans="3:25" x14ac:dyDescent="0.25">
      <c r="C152" s="2"/>
      <c r="E152" s="2"/>
      <c r="F152" s="2"/>
      <c r="G152" s="2"/>
      <c r="M152" s="5"/>
    </row>
    <row r="153" spans="3:25" x14ac:dyDescent="0.25">
      <c r="C153" s="2"/>
      <c r="E153" s="2"/>
      <c r="F153" s="2"/>
      <c r="G153" s="2"/>
      <c r="M153" s="5"/>
    </row>
    <row r="154" spans="3:25" x14ac:dyDescent="0.25">
      <c r="C154" s="2"/>
      <c r="E154" s="2"/>
      <c r="F154" s="2"/>
      <c r="G154" s="2"/>
      <c r="M154" s="5"/>
      <c r="R154" s="1"/>
      <c r="S154" s="1"/>
      <c r="T154" s="1"/>
      <c r="U154" s="1"/>
    </row>
    <row r="155" spans="3:25" x14ac:dyDescent="0.25">
      <c r="C155" s="2"/>
      <c r="E155" s="2"/>
      <c r="F155" s="2"/>
      <c r="G155" s="2"/>
      <c r="M155" s="5"/>
    </row>
    <row r="156" spans="3:25" x14ac:dyDescent="0.25">
      <c r="C156" s="2"/>
      <c r="E156" s="2"/>
      <c r="F156" s="2"/>
      <c r="G156" s="2"/>
      <c r="M156" s="5"/>
    </row>
    <row r="157" spans="3:25" x14ac:dyDescent="0.25">
      <c r="C157" s="2"/>
      <c r="E157" s="2"/>
      <c r="F157" s="2"/>
      <c r="G157" s="2"/>
      <c r="M157" s="5"/>
    </row>
    <row r="158" spans="3:25" x14ac:dyDescent="0.25">
      <c r="C158" s="2"/>
      <c r="E158" s="2"/>
      <c r="F158" s="2"/>
      <c r="G158" s="2"/>
      <c r="M158" s="5"/>
    </row>
    <row r="159" spans="3:25" x14ac:dyDescent="0.25">
      <c r="C159" s="2"/>
      <c r="E159" s="2"/>
      <c r="F159" s="2"/>
      <c r="G159" s="2"/>
      <c r="M159" s="5"/>
    </row>
    <row r="160" spans="3:25" x14ac:dyDescent="0.25">
      <c r="C160" s="2"/>
      <c r="E160" s="2"/>
      <c r="F160" s="2"/>
      <c r="G160" s="2"/>
      <c r="M160" s="5"/>
    </row>
    <row r="161" spans="3:13" x14ac:dyDescent="0.25">
      <c r="C161" s="2"/>
      <c r="E161" s="2"/>
      <c r="F161" s="2"/>
      <c r="G161" s="2"/>
      <c r="M161" s="5"/>
    </row>
  </sheetData>
  <mergeCells count="6">
    <mergeCell ref="P3:X3"/>
    <mergeCell ref="AF94:AG94"/>
    <mergeCell ref="AK3:AL3"/>
    <mergeCell ref="AG3:AH3"/>
    <mergeCell ref="AI3:AJ3"/>
    <mergeCell ref="Y3:AC3"/>
  </mergeCells>
  <phoneticPr fontId="5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81B6A-30D7-4FCB-A292-C0DE139DB5FA}">
  <dimension ref="B3:AJ80"/>
  <sheetViews>
    <sheetView tabSelected="1" topLeftCell="P1" zoomScale="80" zoomScaleNormal="80" workbookViewId="0">
      <selection activeCell="R81" sqref="R81"/>
    </sheetView>
  </sheetViews>
  <sheetFormatPr baseColWidth="10" defaultRowHeight="15" x14ac:dyDescent="0.25"/>
  <cols>
    <col min="2" max="2" width="20" bestFit="1" customWidth="1"/>
    <col min="3" max="3" width="19.42578125" bestFit="1" customWidth="1"/>
    <col min="4" max="4" width="18.85546875" bestFit="1" customWidth="1"/>
    <col min="14" max="16" width="12" bestFit="1" customWidth="1"/>
    <col min="17" max="17" width="15" bestFit="1" customWidth="1"/>
    <col min="19" max="19" width="17" bestFit="1" customWidth="1"/>
    <col min="20" max="20" width="16.5703125" bestFit="1" customWidth="1"/>
    <col min="28" max="28" width="31.28515625" bestFit="1" customWidth="1"/>
    <col min="31" max="31" width="15.7109375" customWidth="1"/>
    <col min="33" max="33" width="17.140625" bestFit="1" customWidth="1"/>
    <col min="34" max="34" width="14.28515625" customWidth="1"/>
  </cols>
  <sheetData>
    <row r="3" spans="2:36" x14ac:dyDescent="0.25">
      <c r="M3" s="38"/>
      <c r="N3" s="111" t="s">
        <v>276</v>
      </c>
      <c r="O3" s="111"/>
      <c r="P3" s="111"/>
      <c r="Q3" s="2"/>
      <c r="S3" s="111" t="s">
        <v>291</v>
      </c>
      <c r="T3" s="111"/>
      <c r="U3" s="111"/>
      <c r="V3" s="111" t="s">
        <v>304</v>
      </c>
      <c r="W3" s="111"/>
      <c r="X3" s="111"/>
    </row>
    <row r="4" spans="2:36" ht="19.5" thickBot="1" x14ac:dyDescent="0.4">
      <c r="B4" s="8" t="s">
        <v>27</v>
      </c>
      <c r="C4" s="8" t="s">
        <v>166</v>
      </c>
      <c r="D4" s="8" t="s">
        <v>28</v>
      </c>
      <c r="E4" s="8" t="s">
        <v>29</v>
      </c>
      <c r="F4" s="8" t="s">
        <v>208</v>
      </c>
      <c r="G4" s="8" t="s">
        <v>31</v>
      </c>
      <c r="H4" s="8" t="s">
        <v>32</v>
      </c>
      <c r="I4" s="18" t="s">
        <v>92</v>
      </c>
      <c r="J4" s="18" t="s">
        <v>209</v>
      </c>
      <c r="K4" s="8" t="s">
        <v>33</v>
      </c>
      <c r="L4" s="8" t="s">
        <v>34</v>
      </c>
      <c r="M4" s="39" t="s">
        <v>140</v>
      </c>
      <c r="N4" s="8" t="s">
        <v>246</v>
      </c>
      <c r="O4" s="8" t="s">
        <v>247</v>
      </c>
      <c r="P4" s="8" t="s">
        <v>248</v>
      </c>
      <c r="Q4" s="8" t="s">
        <v>249</v>
      </c>
      <c r="S4" s="30" t="s">
        <v>246</v>
      </c>
      <c r="T4" s="30" t="s">
        <v>247</v>
      </c>
      <c r="U4" s="30" t="s">
        <v>248</v>
      </c>
      <c r="V4" s="30" t="s">
        <v>246</v>
      </c>
      <c r="W4" s="30" t="s">
        <v>247</v>
      </c>
      <c r="X4" s="30" t="s">
        <v>248</v>
      </c>
      <c r="AC4" s="110" t="s">
        <v>281</v>
      </c>
      <c r="AD4" s="110"/>
      <c r="AE4" s="110"/>
      <c r="AF4" s="110" t="s">
        <v>282</v>
      </c>
      <c r="AG4" s="110"/>
      <c r="AH4" s="110"/>
    </row>
    <row r="5" spans="2:36" ht="17.25" x14ac:dyDescent="0.25">
      <c r="B5" s="2"/>
      <c r="C5" s="2" t="s">
        <v>172</v>
      </c>
      <c r="D5" s="2" t="s">
        <v>39</v>
      </c>
      <c r="E5" s="2" t="s">
        <v>55</v>
      </c>
      <c r="F5" s="2"/>
      <c r="G5" s="2">
        <v>1150</v>
      </c>
      <c r="H5" s="2">
        <v>1150</v>
      </c>
      <c r="I5" s="4" t="s">
        <v>175</v>
      </c>
      <c r="J5" s="4" t="s">
        <v>241</v>
      </c>
      <c r="K5" s="2">
        <v>24</v>
      </c>
      <c r="L5" s="2">
        <v>0</v>
      </c>
      <c r="M5" s="28">
        <v>24</v>
      </c>
      <c r="N5" s="53">
        <v>4.4417551881971574E-9</v>
      </c>
      <c r="O5" s="53">
        <v>5.3205309046993523E-9</v>
      </c>
      <c r="P5" s="53">
        <v>1.8266407704166666E-8</v>
      </c>
      <c r="Q5" s="53">
        <v>3577.8251611616547</v>
      </c>
      <c r="S5" s="2" t="s">
        <v>55</v>
      </c>
      <c r="T5" s="2" t="s">
        <v>55</v>
      </c>
      <c r="U5" s="2" t="s">
        <v>55</v>
      </c>
      <c r="V5" s="2" t="s">
        <v>55</v>
      </c>
      <c r="W5" s="2" t="s">
        <v>55</v>
      </c>
      <c r="X5" s="2" t="s">
        <v>55</v>
      </c>
      <c r="AB5" s="2"/>
      <c r="AC5" s="83" t="s">
        <v>283</v>
      </c>
      <c r="AD5" s="83" t="s">
        <v>284</v>
      </c>
      <c r="AE5" s="83" t="s">
        <v>285</v>
      </c>
      <c r="AF5" s="83" t="s">
        <v>286</v>
      </c>
      <c r="AG5" s="83" t="s">
        <v>287</v>
      </c>
      <c r="AH5" s="83" t="s">
        <v>285</v>
      </c>
    </row>
    <row r="6" spans="2:36" x14ac:dyDescent="0.25">
      <c r="B6" s="2"/>
      <c r="C6" s="2" t="s">
        <v>172</v>
      </c>
      <c r="D6" s="2" t="s">
        <v>39</v>
      </c>
      <c r="E6" s="2" t="s">
        <v>55</v>
      </c>
      <c r="F6" s="2"/>
      <c r="G6" s="2">
        <v>1160</v>
      </c>
      <c r="H6" s="2">
        <v>1160</v>
      </c>
      <c r="I6" s="4" t="s">
        <v>175</v>
      </c>
      <c r="J6" s="4" t="s">
        <v>73</v>
      </c>
      <c r="K6" s="2">
        <v>24</v>
      </c>
      <c r="L6" s="2">
        <v>0</v>
      </c>
      <c r="M6" s="28">
        <v>24</v>
      </c>
      <c r="N6" s="53">
        <v>6.4255568710966461E-9</v>
      </c>
      <c r="O6" s="53">
        <v>5.735415490201464E-9</v>
      </c>
      <c r="P6" s="53">
        <v>2.07826315375E-8</v>
      </c>
      <c r="Q6" s="53">
        <v>568.97335825223649</v>
      </c>
      <c r="S6" s="2" t="s">
        <v>55</v>
      </c>
      <c r="T6" s="2" t="s">
        <v>55</v>
      </c>
      <c r="U6" s="2" t="s">
        <v>55</v>
      </c>
      <c r="V6" s="2" t="s">
        <v>55</v>
      </c>
      <c r="W6" s="2" t="s">
        <v>55</v>
      </c>
      <c r="X6" s="2" t="s">
        <v>55</v>
      </c>
      <c r="AB6" s="2" t="s">
        <v>288</v>
      </c>
      <c r="AC6" s="2">
        <v>-1</v>
      </c>
      <c r="AD6" s="2">
        <v>-2.1</v>
      </c>
      <c r="AE6" s="2">
        <v>0.98</v>
      </c>
      <c r="AF6" s="2">
        <v>-1.04</v>
      </c>
      <c r="AG6" s="2">
        <v>7.74</v>
      </c>
      <c r="AH6" s="2">
        <v>0.93</v>
      </c>
      <c r="AI6" s="2"/>
      <c r="AJ6" s="2"/>
    </row>
    <row r="7" spans="2:36" x14ac:dyDescent="0.25">
      <c r="B7" s="35" t="s">
        <v>173</v>
      </c>
      <c r="C7" s="35" t="s">
        <v>172</v>
      </c>
      <c r="D7" s="35" t="s">
        <v>39</v>
      </c>
      <c r="E7" s="35" t="s">
        <v>55</v>
      </c>
      <c r="F7" s="35"/>
      <c r="G7" s="35">
        <v>1175</v>
      </c>
      <c r="H7" s="35">
        <v>1175</v>
      </c>
      <c r="I7" s="93" t="s">
        <v>175</v>
      </c>
      <c r="J7" s="93" t="s">
        <v>175</v>
      </c>
      <c r="K7" s="35">
        <v>24</v>
      </c>
      <c r="L7" s="35">
        <v>0</v>
      </c>
      <c r="M7" s="28">
        <v>24</v>
      </c>
      <c r="N7" s="94">
        <v>6.4528251642030059E-9</v>
      </c>
      <c r="O7" s="94">
        <v>7.5453792460819548E-9</v>
      </c>
      <c r="P7" s="94">
        <v>2.5769071891666667E-8</v>
      </c>
      <c r="Q7" s="94">
        <v>250.65958866030516</v>
      </c>
      <c r="S7" s="2" t="s">
        <v>55</v>
      </c>
      <c r="T7" s="2" t="s">
        <v>55</v>
      </c>
      <c r="U7" s="2" t="s">
        <v>55</v>
      </c>
      <c r="V7" s="2" t="s">
        <v>55</v>
      </c>
      <c r="W7" s="2" t="s">
        <v>55</v>
      </c>
      <c r="X7" s="2" t="s">
        <v>55</v>
      </c>
      <c r="AB7" s="2" t="s">
        <v>289</v>
      </c>
      <c r="AC7" s="2">
        <v>-0.99</v>
      </c>
      <c r="AD7" s="2">
        <v>-2.87</v>
      </c>
      <c r="AE7" s="2">
        <v>0.95</v>
      </c>
      <c r="AF7" s="2">
        <v>-1.02</v>
      </c>
      <c r="AG7" s="2">
        <v>6.08</v>
      </c>
      <c r="AH7" s="2">
        <v>0.9</v>
      </c>
      <c r="AI7" s="2"/>
      <c r="AJ7" s="2"/>
    </row>
    <row r="8" spans="2:36" ht="15.75" thickBot="1" x14ac:dyDescent="0.3">
      <c r="B8" s="35" t="s">
        <v>174</v>
      </c>
      <c r="C8" s="35" t="s">
        <v>172</v>
      </c>
      <c r="D8" s="35" t="s">
        <v>39</v>
      </c>
      <c r="E8" s="35" t="s">
        <v>55</v>
      </c>
      <c r="F8" s="35"/>
      <c r="G8" s="35">
        <v>1180</v>
      </c>
      <c r="H8" s="35">
        <v>1180</v>
      </c>
      <c r="I8" s="93" t="s">
        <v>176</v>
      </c>
      <c r="J8" s="93" t="s">
        <v>261</v>
      </c>
      <c r="K8" s="35">
        <v>24</v>
      </c>
      <c r="L8" s="35">
        <v>0</v>
      </c>
      <c r="M8" s="28">
        <v>24</v>
      </c>
      <c r="N8" s="94">
        <v>6.4596533511484327E-9</v>
      </c>
      <c r="O8" s="94">
        <v>7.1181125000000016E-9</v>
      </c>
      <c r="P8" s="94">
        <v>3.1406385508333327E-8</v>
      </c>
      <c r="Q8" s="94">
        <v>249.86554823197437</v>
      </c>
      <c r="S8" s="2" t="s">
        <v>55</v>
      </c>
      <c r="T8" s="2" t="s">
        <v>55</v>
      </c>
      <c r="U8" s="2" t="s">
        <v>55</v>
      </c>
      <c r="V8" s="2" t="s">
        <v>55</v>
      </c>
      <c r="W8" s="2" t="s">
        <v>55</v>
      </c>
      <c r="X8" s="2" t="s">
        <v>55</v>
      </c>
      <c r="AB8" s="8" t="s">
        <v>290</v>
      </c>
      <c r="AC8" s="8">
        <v>-1.06</v>
      </c>
      <c r="AD8" s="8">
        <v>-1.37</v>
      </c>
      <c r="AE8" s="8">
        <v>0.96</v>
      </c>
      <c r="AF8" s="8" t="s">
        <v>55</v>
      </c>
      <c r="AG8" s="8" t="s">
        <v>55</v>
      </c>
      <c r="AH8" s="8" t="s">
        <v>55</v>
      </c>
      <c r="AI8" s="2"/>
      <c r="AJ8" s="2"/>
    </row>
    <row r="9" spans="2:36" x14ac:dyDescent="0.25">
      <c r="B9" s="35" t="s">
        <v>177</v>
      </c>
      <c r="C9" s="35" t="s">
        <v>172</v>
      </c>
      <c r="D9" s="35" t="s">
        <v>39</v>
      </c>
      <c r="E9" s="35" t="s">
        <v>55</v>
      </c>
      <c r="F9" s="35"/>
      <c r="G9" s="35">
        <v>1185</v>
      </c>
      <c r="H9" s="35">
        <v>1185</v>
      </c>
      <c r="I9" s="93" t="s">
        <v>73</v>
      </c>
      <c r="J9" s="93" t="s">
        <v>262</v>
      </c>
      <c r="K9" s="35">
        <v>24</v>
      </c>
      <c r="L9" s="35">
        <v>0</v>
      </c>
      <c r="M9" s="28">
        <v>24</v>
      </c>
      <c r="N9" s="94">
        <v>5.1203082404847763E-9</v>
      </c>
      <c r="O9" s="94">
        <v>6.4328891643145192E-9</v>
      </c>
      <c r="P9" s="94">
        <v>1.6046887633333333E-8</v>
      </c>
      <c r="Q9" s="94">
        <v>167.23394873278178</v>
      </c>
      <c r="S9" s="2" t="s">
        <v>55</v>
      </c>
      <c r="T9" s="2" t="s">
        <v>55</v>
      </c>
      <c r="U9" s="2" t="s">
        <v>55</v>
      </c>
      <c r="V9" s="2" t="s">
        <v>55</v>
      </c>
      <c r="W9" s="2" t="s">
        <v>55</v>
      </c>
      <c r="X9" s="2" t="s">
        <v>55</v>
      </c>
      <c r="AB9" s="2"/>
      <c r="AC9" s="2"/>
      <c r="AD9" s="2"/>
      <c r="AE9" s="11"/>
      <c r="AF9" s="11"/>
      <c r="AG9" s="11"/>
      <c r="AH9" s="5"/>
      <c r="AI9" s="5"/>
      <c r="AJ9" s="5"/>
    </row>
    <row r="10" spans="2:36" x14ac:dyDescent="0.25">
      <c r="B10" s="2" t="s">
        <v>178</v>
      </c>
      <c r="C10" s="2" t="s">
        <v>172</v>
      </c>
      <c r="D10" s="2" t="s">
        <v>39</v>
      </c>
      <c r="E10" s="2" t="s">
        <v>55</v>
      </c>
      <c r="F10" s="2"/>
      <c r="G10" s="2">
        <v>1190</v>
      </c>
      <c r="H10" s="2">
        <v>1190</v>
      </c>
      <c r="I10" s="14">
        <v>15</v>
      </c>
      <c r="J10" s="2">
        <v>-15</v>
      </c>
      <c r="K10" s="2">
        <v>24</v>
      </c>
      <c r="L10" s="2">
        <v>0</v>
      </c>
      <c r="M10" s="28">
        <v>24</v>
      </c>
      <c r="N10" s="53">
        <v>6.5277645629609706E-9</v>
      </c>
      <c r="O10" s="53">
        <v>9.2861995947327078E-9</v>
      </c>
      <c r="P10" s="53">
        <v>2.0821462866666671E-8</v>
      </c>
      <c r="Q10" s="53">
        <v>22.946335432417179</v>
      </c>
      <c r="S10" s="2" t="s">
        <v>55</v>
      </c>
      <c r="T10" s="2" t="s">
        <v>55</v>
      </c>
      <c r="U10" s="2" t="s">
        <v>55</v>
      </c>
      <c r="V10" s="2" t="s">
        <v>55</v>
      </c>
      <c r="W10" s="2" t="s">
        <v>55</v>
      </c>
      <c r="X10" s="2" t="s">
        <v>55</v>
      </c>
      <c r="AB10" s="2"/>
      <c r="AC10" s="2"/>
      <c r="AD10" s="2"/>
      <c r="AE10" s="11"/>
      <c r="AF10" s="11"/>
      <c r="AG10" s="11"/>
      <c r="AH10" s="5"/>
      <c r="AI10" s="5"/>
      <c r="AJ10" s="5"/>
    </row>
    <row r="11" spans="2:36" x14ac:dyDescent="0.25">
      <c r="B11" s="2" t="s">
        <v>179</v>
      </c>
      <c r="C11" s="2" t="s">
        <v>172</v>
      </c>
      <c r="D11" s="2" t="s">
        <v>40</v>
      </c>
      <c r="E11" s="2" t="s">
        <v>55</v>
      </c>
      <c r="F11" s="2"/>
      <c r="G11" s="2">
        <v>1450</v>
      </c>
      <c r="H11" s="2">
        <v>1450</v>
      </c>
      <c r="I11" s="14">
        <f>G11-1175</f>
        <v>275</v>
      </c>
      <c r="J11" s="2">
        <v>-275</v>
      </c>
      <c r="K11" s="2">
        <v>2</v>
      </c>
      <c r="L11" s="2">
        <v>0</v>
      </c>
      <c r="M11" s="28">
        <v>24</v>
      </c>
      <c r="N11" s="53"/>
      <c r="O11" s="53"/>
      <c r="P11" s="53"/>
      <c r="Q11" s="53"/>
      <c r="S11" s="2" t="s">
        <v>55</v>
      </c>
      <c r="T11" s="2" t="s">
        <v>55</v>
      </c>
      <c r="U11" s="2" t="s">
        <v>55</v>
      </c>
      <c r="V11" s="2" t="s">
        <v>55</v>
      </c>
      <c r="W11" s="2" t="s">
        <v>55</v>
      </c>
      <c r="X11" s="2" t="s">
        <v>55</v>
      </c>
      <c r="AB11" s="2"/>
      <c r="AC11" s="2"/>
      <c r="AD11" s="2"/>
      <c r="AE11" s="11"/>
      <c r="AF11" s="11"/>
      <c r="AG11" s="11"/>
      <c r="AH11" s="2"/>
      <c r="AI11" s="2"/>
      <c r="AJ11" s="2"/>
    </row>
    <row r="12" spans="2:36" x14ac:dyDescent="0.25">
      <c r="B12" s="2"/>
      <c r="C12" s="2" t="s">
        <v>172</v>
      </c>
      <c r="D12" s="2" t="s">
        <v>40</v>
      </c>
      <c r="E12" s="2" t="s">
        <v>55</v>
      </c>
      <c r="F12" s="2"/>
      <c r="G12" s="2">
        <v>1200</v>
      </c>
      <c r="H12" s="2">
        <v>1200</v>
      </c>
      <c r="I12" s="14">
        <f>G12-1175</f>
        <v>25</v>
      </c>
      <c r="J12" s="2">
        <v>-20</v>
      </c>
      <c r="K12" s="2">
        <v>24</v>
      </c>
      <c r="L12" s="2">
        <v>0</v>
      </c>
      <c r="M12" s="28">
        <v>24</v>
      </c>
      <c r="N12" s="53"/>
      <c r="O12" s="53"/>
      <c r="P12" s="53"/>
      <c r="Q12" s="53"/>
      <c r="S12" s="2" t="s">
        <v>55</v>
      </c>
      <c r="T12" s="2" t="s">
        <v>55</v>
      </c>
      <c r="U12" s="2" t="s">
        <v>55</v>
      </c>
      <c r="V12" s="2" t="s">
        <v>55</v>
      </c>
      <c r="W12" s="2" t="s">
        <v>55</v>
      </c>
      <c r="X12" s="2" t="s">
        <v>55</v>
      </c>
      <c r="AB12" s="2"/>
      <c r="AC12" s="2"/>
      <c r="AD12" s="2"/>
      <c r="AE12" s="11"/>
      <c r="AF12" s="11"/>
      <c r="AG12" s="11"/>
      <c r="AH12" s="2"/>
      <c r="AI12" s="2"/>
      <c r="AJ12" s="2"/>
    </row>
    <row r="13" spans="2:36" x14ac:dyDescent="0.25">
      <c r="B13" s="2"/>
      <c r="C13" s="2" t="s">
        <v>172</v>
      </c>
      <c r="D13" s="2" t="s">
        <v>40</v>
      </c>
      <c r="E13" s="2" t="s">
        <v>55</v>
      </c>
      <c r="F13" s="2"/>
      <c r="G13" s="2">
        <v>1190</v>
      </c>
      <c r="H13" s="2">
        <v>1190</v>
      </c>
      <c r="I13" s="14">
        <f t="shared" ref="I13:I14" si="0">G13-1175</f>
        <v>15</v>
      </c>
      <c r="J13" s="2">
        <v>-15</v>
      </c>
      <c r="K13" s="2">
        <v>24</v>
      </c>
      <c r="L13" s="2">
        <v>0</v>
      </c>
      <c r="M13" s="28">
        <v>24</v>
      </c>
      <c r="N13" s="53"/>
      <c r="O13" s="53"/>
      <c r="P13" s="53"/>
      <c r="Q13" s="53"/>
      <c r="S13" s="2" t="s">
        <v>55</v>
      </c>
      <c r="T13" s="2" t="s">
        <v>55</v>
      </c>
      <c r="U13" s="2" t="s">
        <v>55</v>
      </c>
      <c r="V13" s="2" t="s">
        <v>55</v>
      </c>
      <c r="W13" s="2" t="s">
        <v>55</v>
      </c>
      <c r="X13" s="2" t="s">
        <v>55</v>
      </c>
      <c r="AB13" s="2"/>
      <c r="AC13" s="2"/>
      <c r="AD13" s="2"/>
      <c r="AE13" s="11"/>
      <c r="AF13" s="11"/>
      <c r="AG13" s="11"/>
      <c r="AH13" s="2"/>
      <c r="AI13" s="2"/>
      <c r="AJ13" s="2"/>
    </row>
    <row r="14" spans="2:36" x14ac:dyDescent="0.25">
      <c r="B14" s="2"/>
      <c r="C14" s="2" t="s">
        <v>172</v>
      </c>
      <c r="D14" s="2" t="s">
        <v>40</v>
      </c>
      <c r="E14" s="2" t="s">
        <v>55</v>
      </c>
      <c r="F14" s="2"/>
      <c r="G14" s="2">
        <v>1180</v>
      </c>
      <c r="H14" s="2">
        <v>1180</v>
      </c>
      <c r="I14" s="14">
        <f t="shared" si="0"/>
        <v>5</v>
      </c>
      <c r="J14" s="2">
        <v>-5</v>
      </c>
      <c r="K14" s="2">
        <v>24</v>
      </c>
      <c r="L14" s="2">
        <v>0</v>
      </c>
      <c r="M14" s="28">
        <v>24</v>
      </c>
      <c r="N14" s="53"/>
      <c r="O14" s="53"/>
      <c r="P14" s="53"/>
      <c r="Q14" s="53"/>
      <c r="S14" s="2" t="s">
        <v>55</v>
      </c>
      <c r="T14" s="2" t="s">
        <v>55</v>
      </c>
      <c r="U14" s="2" t="s">
        <v>55</v>
      </c>
      <c r="V14" s="2" t="s">
        <v>55</v>
      </c>
      <c r="W14" s="2" t="s">
        <v>55</v>
      </c>
      <c r="X14" s="2" t="s">
        <v>55</v>
      </c>
      <c r="AB14" s="2"/>
      <c r="AC14" s="2"/>
      <c r="AD14" s="2"/>
      <c r="AE14" s="11"/>
      <c r="AF14" s="11"/>
      <c r="AG14" s="11"/>
      <c r="AH14" s="2"/>
      <c r="AI14" s="2"/>
      <c r="AJ14" s="2"/>
    </row>
    <row r="15" spans="2:36" x14ac:dyDescent="0.25">
      <c r="B15" s="2" t="s">
        <v>180</v>
      </c>
      <c r="C15" s="2" t="s">
        <v>172</v>
      </c>
      <c r="D15" s="2" t="s">
        <v>40</v>
      </c>
      <c r="E15" s="2" t="s">
        <v>55</v>
      </c>
      <c r="F15" s="2"/>
      <c r="G15" s="2">
        <v>1170</v>
      </c>
      <c r="H15" s="2">
        <v>1170</v>
      </c>
      <c r="I15" s="14" t="s">
        <v>55</v>
      </c>
      <c r="J15" s="2">
        <v>10</v>
      </c>
      <c r="K15" s="2">
        <v>24</v>
      </c>
      <c r="L15" s="2">
        <v>0</v>
      </c>
      <c r="M15" s="28">
        <v>24</v>
      </c>
      <c r="N15" s="53">
        <v>2.0261081083770983E-9</v>
      </c>
      <c r="O15" s="53">
        <v>3.017692237938595E-9</v>
      </c>
      <c r="P15" s="53">
        <v>8.5780200124999983E-9</v>
      </c>
      <c r="Q15" s="53">
        <v>13495.684704339899</v>
      </c>
      <c r="S15" s="2" t="s">
        <v>55</v>
      </c>
      <c r="T15" s="2" t="s">
        <v>55</v>
      </c>
      <c r="U15" s="2" t="s">
        <v>55</v>
      </c>
      <c r="V15" s="2" t="s">
        <v>55</v>
      </c>
      <c r="W15" s="2" t="s">
        <v>55</v>
      </c>
      <c r="X15" s="2" t="s">
        <v>55</v>
      </c>
      <c r="AB15" s="2"/>
      <c r="AC15" s="2"/>
      <c r="AD15" s="2"/>
      <c r="AE15" s="11"/>
      <c r="AF15" s="11"/>
      <c r="AG15" s="11"/>
      <c r="AH15" s="2"/>
      <c r="AI15" s="2"/>
      <c r="AJ15" s="2"/>
    </row>
    <row r="16" spans="2:36" x14ac:dyDescent="0.25">
      <c r="B16" s="2" t="s">
        <v>181</v>
      </c>
      <c r="C16" s="2" t="s">
        <v>172</v>
      </c>
      <c r="D16" s="2" t="s">
        <v>40</v>
      </c>
      <c r="E16" s="2" t="s">
        <v>55</v>
      </c>
      <c r="F16" s="2"/>
      <c r="G16" s="2">
        <v>1160</v>
      </c>
      <c r="H16" s="2">
        <v>1160</v>
      </c>
      <c r="I16" s="14" t="s">
        <v>55</v>
      </c>
      <c r="J16" s="2">
        <v>20</v>
      </c>
      <c r="K16" s="2">
        <v>24</v>
      </c>
      <c r="L16" s="2">
        <v>0</v>
      </c>
      <c r="M16" s="28">
        <v>24</v>
      </c>
      <c r="N16" s="53">
        <v>1.4264934496389427E-9</v>
      </c>
      <c r="O16" s="53">
        <v>3.3636201445035474E-9</v>
      </c>
      <c r="P16" s="53">
        <v>1.0007834691666666E-8</v>
      </c>
      <c r="Q16" s="53">
        <v>38669.933203837289</v>
      </c>
      <c r="S16" s="2" t="s">
        <v>55</v>
      </c>
      <c r="T16" s="2" t="s">
        <v>55</v>
      </c>
      <c r="U16" s="2" t="s">
        <v>55</v>
      </c>
      <c r="V16" s="2" t="s">
        <v>55</v>
      </c>
      <c r="W16" s="2" t="s">
        <v>55</v>
      </c>
      <c r="X16" s="2" t="s">
        <v>55</v>
      </c>
      <c r="AB16" s="2"/>
      <c r="AC16" s="2"/>
      <c r="AD16" s="2"/>
      <c r="AE16" s="11"/>
      <c r="AF16" s="11"/>
      <c r="AG16" s="11"/>
      <c r="AH16" s="2"/>
      <c r="AI16" s="2"/>
      <c r="AJ16" s="2"/>
    </row>
    <row r="17" spans="2:36" x14ac:dyDescent="0.25">
      <c r="B17" s="6" t="s">
        <v>182</v>
      </c>
      <c r="C17" s="6" t="s">
        <v>172</v>
      </c>
      <c r="D17" s="6" t="s">
        <v>40</v>
      </c>
      <c r="E17" s="6" t="s">
        <v>55</v>
      </c>
      <c r="F17" s="6"/>
      <c r="G17" s="6">
        <v>1150</v>
      </c>
      <c r="H17" s="6">
        <v>1150</v>
      </c>
      <c r="I17" s="15" t="s">
        <v>55</v>
      </c>
      <c r="J17" s="6">
        <v>30</v>
      </c>
      <c r="K17" s="6">
        <v>24</v>
      </c>
      <c r="L17" s="6">
        <v>0</v>
      </c>
      <c r="M17" s="29">
        <v>24</v>
      </c>
      <c r="N17" s="76">
        <v>1.3688632685010022E-9</v>
      </c>
      <c r="O17" s="76">
        <v>3.1565160201832575E-9</v>
      </c>
      <c r="P17" s="76">
        <v>1.01103239375E-8</v>
      </c>
      <c r="Q17" s="76">
        <v>70020.069883061689</v>
      </c>
      <c r="S17" s="6" t="s">
        <v>55</v>
      </c>
      <c r="T17" s="6" t="s">
        <v>55</v>
      </c>
      <c r="U17" s="6" t="s">
        <v>55</v>
      </c>
      <c r="V17" s="6" t="s">
        <v>55</v>
      </c>
      <c r="W17" s="6" t="s">
        <v>55</v>
      </c>
      <c r="X17" s="6" t="s">
        <v>55</v>
      </c>
      <c r="AB17" s="2"/>
      <c r="AC17" s="2"/>
      <c r="AD17" s="2"/>
      <c r="AE17" s="11"/>
      <c r="AF17" s="11"/>
      <c r="AG17" s="11"/>
      <c r="AH17" s="2"/>
      <c r="AI17" s="2"/>
      <c r="AJ17" s="2"/>
    </row>
    <row r="18" spans="2:36" ht="17.25" x14ac:dyDescent="0.25">
      <c r="B18" s="2" t="s">
        <v>119</v>
      </c>
      <c r="C18" s="2" t="s">
        <v>167</v>
      </c>
      <c r="D18" s="2" t="s">
        <v>39</v>
      </c>
      <c r="E18" s="2">
        <v>1</v>
      </c>
      <c r="F18" s="2">
        <f>LN(E18)</f>
        <v>0</v>
      </c>
      <c r="G18" s="2">
        <v>1190</v>
      </c>
      <c r="H18" s="2">
        <v>1165</v>
      </c>
      <c r="I18" s="14">
        <v>15</v>
      </c>
      <c r="J18" s="2">
        <v>10</v>
      </c>
      <c r="K18" s="2">
        <v>0</v>
      </c>
      <c r="L18" s="5">
        <f>(G18-H18)/E18</f>
        <v>25</v>
      </c>
      <c r="M18" s="28">
        <v>49</v>
      </c>
      <c r="N18" s="53">
        <v>2.0833500000000003E-8</v>
      </c>
      <c r="O18" s="53">
        <v>2.9625237000000002E-8</v>
      </c>
      <c r="P18" s="53">
        <v>1.2083430000000001E-7</v>
      </c>
      <c r="Q18" s="53">
        <v>469.82000000000005</v>
      </c>
      <c r="S18" s="11">
        <v>8.3310000000000003E-9</v>
      </c>
      <c r="T18" s="11">
        <v>1.1846682E-8</v>
      </c>
      <c r="U18" s="11">
        <v>4.8319800000000001E-8</v>
      </c>
      <c r="V18" s="52">
        <v>2.5</v>
      </c>
      <c r="W18" s="52">
        <v>2.5</v>
      </c>
      <c r="X18" s="52">
        <v>2.5</v>
      </c>
      <c r="AB18" s="2"/>
      <c r="AC18" s="2"/>
      <c r="AD18" s="2"/>
      <c r="AE18" s="11"/>
      <c r="AF18" s="11"/>
      <c r="AG18" s="11"/>
      <c r="AH18" s="2"/>
      <c r="AI18" s="2"/>
      <c r="AJ18" s="2"/>
    </row>
    <row r="19" spans="2:36" ht="17.25" x14ac:dyDescent="0.25">
      <c r="B19" s="2" t="s">
        <v>120</v>
      </c>
      <c r="C19" s="2" t="s">
        <v>167</v>
      </c>
      <c r="D19" s="2" t="s">
        <v>55</v>
      </c>
      <c r="E19" s="2">
        <v>1</v>
      </c>
      <c r="F19" s="2"/>
      <c r="G19" s="2" t="s">
        <v>55</v>
      </c>
      <c r="H19" s="2">
        <v>1165</v>
      </c>
      <c r="I19" s="14">
        <v>15</v>
      </c>
      <c r="J19" s="2">
        <v>10</v>
      </c>
      <c r="K19" s="2">
        <v>0</v>
      </c>
      <c r="L19" s="5">
        <v>25</v>
      </c>
      <c r="M19" s="40" t="s">
        <v>55</v>
      </c>
      <c r="N19" s="53">
        <v>1.5277900000000001E-8</v>
      </c>
      <c r="O19" s="53">
        <v>1.6277908000000002E-8</v>
      </c>
      <c r="P19" s="53">
        <v>3.4722499999999999E-8</v>
      </c>
      <c r="Q19" s="53">
        <v>238.52399999999997</v>
      </c>
      <c r="S19" s="11">
        <v>6.1093999999999996E-9</v>
      </c>
      <c r="T19" s="11">
        <v>6.5092880000000006E-9</v>
      </c>
      <c r="U19" s="11">
        <v>1.3885E-8</v>
      </c>
      <c r="V19" s="52">
        <v>2.5</v>
      </c>
      <c r="W19" s="52">
        <v>2.5</v>
      </c>
      <c r="X19" s="52">
        <v>2.5</v>
      </c>
      <c r="AB19" s="2"/>
      <c r="AC19" s="2"/>
      <c r="AD19" s="2"/>
      <c r="AE19" s="11"/>
      <c r="AF19" s="11"/>
      <c r="AG19" s="11"/>
      <c r="AH19" s="2"/>
      <c r="AI19" s="2"/>
      <c r="AJ19" s="2"/>
    </row>
    <row r="20" spans="2:36" ht="17.25" x14ac:dyDescent="0.25">
      <c r="B20" s="2" t="s">
        <v>121</v>
      </c>
      <c r="C20" s="2" t="s">
        <v>167</v>
      </c>
      <c r="D20" s="2" t="s">
        <v>39</v>
      </c>
      <c r="E20" s="2">
        <v>1</v>
      </c>
      <c r="F20" s="2">
        <f t="shared" ref="F20:F80" si="1">LN(E20)</f>
        <v>0</v>
      </c>
      <c r="G20" s="2">
        <v>1190</v>
      </c>
      <c r="H20" s="2">
        <v>1165</v>
      </c>
      <c r="I20" s="14">
        <v>15</v>
      </c>
      <c r="J20" s="2">
        <v>10</v>
      </c>
      <c r="K20" s="2">
        <v>0</v>
      </c>
      <c r="L20" s="5">
        <f>(G20-H20)/E20</f>
        <v>25</v>
      </c>
      <c r="M20" s="40">
        <v>49</v>
      </c>
      <c r="N20" s="53">
        <v>1.80557E-8</v>
      </c>
      <c r="O20" s="53">
        <v>2.8958564999999998E-8</v>
      </c>
      <c r="P20" s="53">
        <v>9.4445200000000007E-8</v>
      </c>
      <c r="Q20" s="53">
        <v>336.37999999999994</v>
      </c>
      <c r="S20" s="11">
        <v>7.2202000000000004E-9</v>
      </c>
      <c r="T20" s="11">
        <v>1.1580090000000001E-8</v>
      </c>
      <c r="U20" s="11">
        <v>3.7767200000000001E-8</v>
      </c>
      <c r="V20" s="52">
        <v>2.5</v>
      </c>
      <c r="W20" s="52">
        <v>2.4999999999999996</v>
      </c>
      <c r="X20" s="52">
        <v>2.4999999999999996</v>
      </c>
      <c r="AB20" s="2"/>
      <c r="AC20" s="2"/>
      <c r="AD20" s="2"/>
      <c r="AE20" s="11"/>
      <c r="AF20" s="11"/>
      <c r="AG20" s="11"/>
      <c r="AH20" s="2"/>
      <c r="AI20" s="2"/>
      <c r="AJ20" s="2"/>
    </row>
    <row r="21" spans="2:36" ht="17.25" x14ac:dyDescent="0.25">
      <c r="B21" s="2" t="s">
        <v>122</v>
      </c>
      <c r="C21" s="2" t="s">
        <v>167</v>
      </c>
      <c r="D21" s="2" t="s">
        <v>39</v>
      </c>
      <c r="E21" s="2">
        <v>1</v>
      </c>
      <c r="F21" s="2">
        <f t="shared" si="1"/>
        <v>0</v>
      </c>
      <c r="G21" s="2">
        <v>1190</v>
      </c>
      <c r="H21" s="2">
        <v>1137</v>
      </c>
      <c r="I21" s="14">
        <v>15</v>
      </c>
      <c r="J21" s="2">
        <f>1175-1137</f>
        <v>38</v>
      </c>
      <c r="K21" s="2">
        <v>0</v>
      </c>
      <c r="L21" s="5">
        <f>(G21-H21)/E21</f>
        <v>53</v>
      </c>
      <c r="M21" s="40">
        <v>77</v>
      </c>
      <c r="N21" s="53">
        <v>6.2135000000000005E-9</v>
      </c>
      <c r="O21" s="53">
        <v>7.284415E-9</v>
      </c>
      <c r="P21" s="53">
        <v>4.1667000000000005E-8</v>
      </c>
      <c r="Q21" s="53">
        <v>185.82105263157894</v>
      </c>
      <c r="S21" s="11">
        <v>4.4536792452830183E-9</v>
      </c>
      <c r="T21" s="11">
        <v>5.2212839622641508E-9</v>
      </c>
      <c r="U21" s="11">
        <v>2.986584905660377E-8</v>
      </c>
      <c r="V21" s="52">
        <v>1.3947368421052633</v>
      </c>
      <c r="W21" s="52">
        <v>1.3947368421052633</v>
      </c>
      <c r="X21" s="52">
        <v>1.3947368421052633</v>
      </c>
      <c r="AB21" s="2"/>
      <c r="AC21" s="2"/>
      <c r="AD21" s="2"/>
      <c r="AE21" s="11"/>
      <c r="AF21" s="11"/>
      <c r="AG21" s="11"/>
      <c r="AH21" s="2"/>
      <c r="AI21" s="2"/>
      <c r="AJ21" s="2"/>
    </row>
    <row r="22" spans="2:36" ht="17.25" x14ac:dyDescent="0.25">
      <c r="B22" s="2" t="s">
        <v>123</v>
      </c>
      <c r="C22" s="2" t="s">
        <v>167</v>
      </c>
      <c r="D22" s="2" t="s">
        <v>39</v>
      </c>
      <c r="E22" s="2">
        <v>1</v>
      </c>
      <c r="F22" s="2">
        <f t="shared" si="1"/>
        <v>0</v>
      </c>
      <c r="G22" s="2">
        <v>1190</v>
      </c>
      <c r="H22" s="2">
        <v>1120</v>
      </c>
      <c r="I22" s="14">
        <v>15</v>
      </c>
      <c r="J22" s="2">
        <f>1175-1120</f>
        <v>55</v>
      </c>
      <c r="K22" s="2">
        <v>0</v>
      </c>
      <c r="L22" s="5">
        <f>(G22-H22)/E22</f>
        <v>70</v>
      </c>
      <c r="M22" s="40">
        <v>94</v>
      </c>
      <c r="N22" s="53">
        <v>5.0505454545454541E-9</v>
      </c>
      <c r="O22" s="53">
        <v>5.6439845454545457E-9</v>
      </c>
      <c r="P22" s="53">
        <v>3.2828545454545454E-8</v>
      </c>
      <c r="Q22" s="53">
        <v>133.94545454545454</v>
      </c>
      <c r="S22" s="11">
        <v>3.9671428571428569E-9</v>
      </c>
      <c r="T22" s="11">
        <v>4.4332821428571429E-9</v>
      </c>
      <c r="U22" s="11">
        <v>2.5786428571428571E-8</v>
      </c>
      <c r="V22" s="52">
        <v>1.2727272727272729</v>
      </c>
      <c r="W22" s="52">
        <v>1.2727272727272727</v>
      </c>
      <c r="X22" s="52">
        <v>1.2727272727272727</v>
      </c>
      <c r="AB22" s="2"/>
      <c r="AC22" s="2"/>
      <c r="AD22" s="2"/>
      <c r="AE22" s="11"/>
      <c r="AF22" s="11"/>
      <c r="AG22" s="11"/>
      <c r="AH22" s="2"/>
      <c r="AI22" s="2"/>
      <c r="AJ22" s="2"/>
    </row>
    <row r="23" spans="2:36" ht="17.25" x14ac:dyDescent="0.25">
      <c r="B23" s="2" t="s">
        <v>124</v>
      </c>
      <c r="C23" s="2" t="s">
        <v>167</v>
      </c>
      <c r="D23" s="2" t="s">
        <v>55</v>
      </c>
      <c r="E23" s="2" t="s">
        <v>55</v>
      </c>
      <c r="F23" s="2"/>
      <c r="G23" s="2" t="s">
        <v>55</v>
      </c>
      <c r="H23" s="2">
        <v>1120</v>
      </c>
      <c r="I23" s="14">
        <v>15</v>
      </c>
      <c r="J23" s="2">
        <v>55</v>
      </c>
      <c r="K23" s="2">
        <v>0</v>
      </c>
      <c r="L23" s="5" t="s">
        <v>55</v>
      </c>
      <c r="M23" s="40" t="s">
        <v>55</v>
      </c>
      <c r="N23" s="53">
        <v>0</v>
      </c>
      <c r="O23" s="53">
        <v>0</v>
      </c>
      <c r="P23" s="53">
        <v>0</v>
      </c>
      <c r="Q23" s="53">
        <v>0</v>
      </c>
      <c r="S23" s="11"/>
      <c r="T23" s="11"/>
      <c r="U23" s="11"/>
      <c r="V23" s="52"/>
      <c r="W23" s="52"/>
      <c r="X23" s="52"/>
      <c r="AB23" s="2"/>
      <c r="AC23" s="2"/>
      <c r="AD23" s="2"/>
      <c r="AE23" s="11"/>
      <c r="AF23" s="11"/>
      <c r="AG23" s="11"/>
      <c r="AH23" s="2"/>
      <c r="AI23" s="2"/>
      <c r="AJ23" s="2"/>
    </row>
    <row r="24" spans="2:36" ht="17.25" x14ac:dyDescent="0.25">
      <c r="B24" s="6" t="s">
        <v>125</v>
      </c>
      <c r="C24" s="6" t="s">
        <v>167</v>
      </c>
      <c r="D24" s="6" t="s">
        <v>39</v>
      </c>
      <c r="E24" s="6">
        <v>1</v>
      </c>
      <c r="F24" s="6">
        <f t="shared" si="1"/>
        <v>0</v>
      </c>
      <c r="G24" s="6">
        <v>1190</v>
      </c>
      <c r="H24" s="6">
        <v>1100</v>
      </c>
      <c r="I24" s="15">
        <v>15</v>
      </c>
      <c r="J24" s="6">
        <v>75</v>
      </c>
      <c r="K24" s="6">
        <v>0</v>
      </c>
      <c r="L24" s="7">
        <f t="shared" ref="L24:L35" si="2">(G24-H24)/E24</f>
        <v>90</v>
      </c>
      <c r="M24" s="41">
        <v>114</v>
      </c>
      <c r="N24" s="76">
        <v>3.7037333333333333E-9</v>
      </c>
      <c r="O24" s="76">
        <v>4.6204073333333332E-9</v>
      </c>
      <c r="P24" s="76">
        <v>3.3889159999999998E-8</v>
      </c>
      <c r="Q24" s="76">
        <v>106.752</v>
      </c>
      <c r="S24" s="12">
        <v>3.0855555555555552E-9</v>
      </c>
      <c r="T24" s="12">
        <v>3.8492305555555552E-9</v>
      </c>
      <c r="U24" s="12">
        <v>2.8232833333333331E-8</v>
      </c>
      <c r="V24" s="75">
        <v>1.2</v>
      </c>
      <c r="W24" s="75">
        <v>1.2000000000000002</v>
      </c>
      <c r="X24" s="75">
        <v>1.2</v>
      </c>
      <c r="AB24" s="2"/>
      <c r="AC24" s="2"/>
      <c r="AD24" s="2"/>
      <c r="AE24" s="11"/>
      <c r="AF24" s="11"/>
      <c r="AG24" s="11"/>
      <c r="AH24" s="2"/>
      <c r="AI24" s="2"/>
      <c r="AJ24" s="2"/>
    </row>
    <row r="25" spans="2:36" ht="17.25" x14ac:dyDescent="0.25">
      <c r="B25" s="25" t="s">
        <v>126</v>
      </c>
      <c r="C25" s="2" t="s">
        <v>167</v>
      </c>
      <c r="D25" s="2" t="s">
        <v>39</v>
      </c>
      <c r="E25" s="2">
        <v>3</v>
      </c>
      <c r="F25" s="5">
        <f t="shared" si="1"/>
        <v>1.0986122886681098</v>
      </c>
      <c r="G25" s="2">
        <v>1190</v>
      </c>
      <c r="H25" s="2">
        <v>1165</v>
      </c>
      <c r="I25" s="14">
        <v>15</v>
      </c>
      <c r="J25" s="2">
        <v>10</v>
      </c>
      <c r="K25" s="2">
        <v>0</v>
      </c>
      <c r="L25" s="5">
        <f t="shared" si="2"/>
        <v>8.3333333333333339</v>
      </c>
      <c r="M25" s="40">
        <v>32.333333333333336</v>
      </c>
      <c r="N25" s="53">
        <v>5.8333800000000001E-8</v>
      </c>
      <c r="O25" s="53">
        <v>6.6083862E-8</v>
      </c>
      <c r="P25" s="53">
        <v>2.5000199999999999E-7</v>
      </c>
      <c r="Q25" s="53">
        <v>967.44</v>
      </c>
      <c r="S25" s="11">
        <v>2.33268E-8</v>
      </c>
      <c r="T25" s="11">
        <v>2.6425931999999996E-8</v>
      </c>
      <c r="U25" s="11">
        <v>9.997199999999999E-8</v>
      </c>
      <c r="V25" s="52">
        <v>2.5</v>
      </c>
      <c r="W25" s="52">
        <v>2.5000000000000004</v>
      </c>
      <c r="X25" s="52">
        <v>2.5000000000000004</v>
      </c>
      <c r="AB25" s="2"/>
      <c r="AC25" s="2"/>
      <c r="AD25" s="2"/>
      <c r="AE25" s="11"/>
      <c r="AF25" s="11"/>
      <c r="AG25" s="11"/>
      <c r="AH25" s="2"/>
      <c r="AI25" s="2"/>
      <c r="AJ25" s="2"/>
    </row>
    <row r="26" spans="2:36" ht="17.25" x14ac:dyDescent="0.25">
      <c r="B26" s="26" t="s">
        <v>127</v>
      </c>
      <c r="C26" s="2" t="s">
        <v>167</v>
      </c>
      <c r="D26" s="2" t="s">
        <v>39</v>
      </c>
      <c r="E26" s="2">
        <v>3</v>
      </c>
      <c r="F26" s="5">
        <f t="shared" si="1"/>
        <v>1.0986122886681098</v>
      </c>
      <c r="G26" s="2">
        <v>1190</v>
      </c>
      <c r="H26" s="2">
        <v>1165</v>
      </c>
      <c r="I26" s="14">
        <v>15</v>
      </c>
      <c r="J26" s="2">
        <v>10</v>
      </c>
      <c r="K26" s="2">
        <v>0</v>
      </c>
      <c r="L26" s="5">
        <f t="shared" si="2"/>
        <v>8.3333333333333339</v>
      </c>
      <c r="M26" s="40">
        <v>32.333333333333336</v>
      </c>
      <c r="N26" s="53">
        <v>6.2500499999999998E-8</v>
      </c>
      <c r="O26" s="53">
        <v>9.4375754999999996E-8</v>
      </c>
      <c r="P26" s="53">
        <v>1.4583450000000002E-7</v>
      </c>
      <c r="Q26" s="53">
        <v>66.302999999999997</v>
      </c>
      <c r="S26" s="11">
        <v>2.4992999999999998E-8</v>
      </c>
      <c r="T26" s="11">
        <v>3.7739429999999996E-8</v>
      </c>
      <c r="U26" s="11">
        <v>5.8316999999999992E-8</v>
      </c>
      <c r="V26" s="52">
        <v>2.5000000000000004</v>
      </c>
      <c r="W26" s="52">
        <v>2.5</v>
      </c>
      <c r="X26" s="52">
        <v>2.5000000000000004</v>
      </c>
      <c r="AB26" s="2"/>
      <c r="AC26" s="2"/>
      <c r="AD26" s="2"/>
      <c r="AE26" s="11"/>
      <c r="AF26" s="11"/>
      <c r="AG26" s="11"/>
      <c r="AH26" s="2"/>
      <c r="AI26" s="2"/>
      <c r="AJ26" s="2"/>
    </row>
    <row r="27" spans="2:36" ht="17.25" x14ac:dyDescent="0.25">
      <c r="B27" s="26" t="s">
        <v>128</v>
      </c>
      <c r="C27" s="2" t="s">
        <v>167</v>
      </c>
      <c r="D27" s="2" t="s">
        <v>39</v>
      </c>
      <c r="E27" s="2">
        <v>3</v>
      </c>
      <c r="F27" s="5">
        <f t="shared" si="1"/>
        <v>1.0986122886681098</v>
      </c>
      <c r="G27" s="2">
        <v>1190</v>
      </c>
      <c r="H27" s="2">
        <v>1140</v>
      </c>
      <c r="I27" s="14">
        <v>15</v>
      </c>
      <c r="J27" s="2">
        <f>1175-1140</f>
        <v>35</v>
      </c>
      <c r="K27" s="2">
        <v>0</v>
      </c>
      <c r="L27" s="5">
        <f t="shared" si="2"/>
        <v>16.666666666666668</v>
      </c>
      <c r="M27" s="40">
        <v>40.666666666666671</v>
      </c>
      <c r="N27" s="53">
        <v>2.0238257142857147E-8</v>
      </c>
      <c r="O27" s="53">
        <v>2.7583554000000001E-8</v>
      </c>
      <c r="P27" s="53">
        <v>1.6071557142857141E-7</v>
      </c>
      <c r="Q27" s="53">
        <v>512.3142857142858</v>
      </c>
      <c r="S27" s="11">
        <v>1.4162699999999999E-8</v>
      </c>
      <c r="T27" s="11">
        <v>1.9302927000000001E-8</v>
      </c>
      <c r="U27" s="11">
        <v>1.124685E-7</v>
      </c>
      <c r="V27" s="52">
        <v>1.4285714285714286</v>
      </c>
      <c r="W27" s="52">
        <v>1.4285714285714286</v>
      </c>
      <c r="X27" s="52">
        <v>1.4285714285714286</v>
      </c>
      <c r="AB27" s="2"/>
      <c r="AC27" s="2"/>
      <c r="AD27" s="2"/>
      <c r="AE27" s="11"/>
      <c r="AF27" s="11"/>
      <c r="AG27" s="11"/>
      <c r="AH27" s="2"/>
      <c r="AI27" s="2"/>
      <c r="AJ27" s="2"/>
    </row>
    <row r="28" spans="2:36" ht="17.25" x14ac:dyDescent="0.25">
      <c r="B28" s="26" t="s">
        <v>129</v>
      </c>
      <c r="C28" s="2" t="s">
        <v>167</v>
      </c>
      <c r="D28" s="2" t="s">
        <v>39</v>
      </c>
      <c r="E28" s="2">
        <v>3</v>
      </c>
      <c r="F28" s="5">
        <f t="shared" si="1"/>
        <v>1.0986122886681098</v>
      </c>
      <c r="G28" s="2">
        <v>1190</v>
      </c>
      <c r="H28" s="2">
        <v>1120</v>
      </c>
      <c r="I28" s="14">
        <v>15</v>
      </c>
      <c r="J28" s="2">
        <v>55</v>
      </c>
      <c r="K28" s="2">
        <v>0</v>
      </c>
      <c r="L28" s="5">
        <f t="shared" si="2"/>
        <v>23.333333333333332</v>
      </c>
      <c r="M28" s="40">
        <v>47.333333333333329</v>
      </c>
      <c r="N28" s="53">
        <v>1.2878890909090911E-8</v>
      </c>
      <c r="O28" s="53">
        <v>1.700771181818182E-8</v>
      </c>
      <c r="P28" s="53">
        <v>9.6212890909090909E-8</v>
      </c>
      <c r="Q28" s="53">
        <v>450.36000000000007</v>
      </c>
      <c r="S28" s="11">
        <v>1.0116214285714286E-8</v>
      </c>
      <c r="T28" s="11">
        <v>1.3359353571428572E-8</v>
      </c>
      <c r="U28" s="11">
        <v>7.5574071428571426E-8</v>
      </c>
      <c r="V28" s="52">
        <v>1.2727272727272727</v>
      </c>
      <c r="W28" s="52">
        <v>1.2727272727272727</v>
      </c>
      <c r="X28" s="52">
        <v>1.2727272727272727</v>
      </c>
      <c r="AB28" s="2"/>
      <c r="AC28" s="2"/>
      <c r="AD28" s="2"/>
      <c r="AE28" s="11"/>
      <c r="AF28" s="11"/>
      <c r="AG28" s="11"/>
      <c r="AH28" s="2"/>
      <c r="AI28" s="2"/>
      <c r="AJ28" s="2"/>
    </row>
    <row r="29" spans="2:36" ht="17.25" x14ac:dyDescent="0.25">
      <c r="B29" s="27" t="s">
        <v>130</v>
      </c>
      <c r="C29" s="6" t="s">
        <v>167</v>
      </c>
      <c r="D29" s="6" t="s">
        <v>39</v>
      </c>
      <c r="E29" s="6">
        <v>3</v>
      </c>
      <c r="F29" s="7">
        <f t="shared" si="1"/>
        <v>1.0986122886681098</v>
      </c>
      <c r="G29" s="6">
        <v>1190</v>
      </c>
      <c r="H29" s="6">
        <v>1100</v>
      </c>
      <c r="I29" s="15">
        <v>15</v>
      </c>
      <c r="J29" s="6">
        <v>75</v>
      </c>
      <c r="K29" s="6">
        <v>0</v>
      </c>
      <c r="L29" s="7">
        <f t="shared" si="2"/>
        <v>30</v>
      </c>
      <c r="M29" s="41">
        <v>54</v>
      </c>
      <c r="N29" s="76">
        <v>1.1111200000000002E-8</v>
      </c>
      <c r="O29" s="76">
        <v>1.4461226800000002E-8</v>
      </c>
      <c r="P29" s="76">
        <v>8.666736E-8</v>
      </c>
      <c r="Q29" s="76">
        <v>300.24</v>
      </c>
      <c r="S29" s="12">
        <v>9.2566666666666655E-9</v>
      </c>
      <c r="T29" s="12">
        <v>1.2047551666666667E-8</v>
      </c>
      <c r="U29" s="12">
        <v>7.2202E-8</v>
      </c>
      <c r="V29" s="75">
        <v>1.2000000000000002</v>
      </c>
      <c r="W29" s="75">
        <v>1.2000000000000002</v>
      </c>
      <c r="X29" s="75">
        <v>1.2</v>
      </c>
      <c r="AB29" s="2"/>
      <c r="AC29" s="2"/>
      <c r="AD29" s="2"/>
      <c r="AE29" s="11"/>
      <c r="AF29" s="11"/>
      <c r="AG29" s="11"/>
      <c r="AH29" s="2"/>
      <c r="AI29" s="2"/>
      <c r="AJ29" s="2"/>
    </row>
    <row r="30" spans="2:36" ht="17.25" x14ac:dyDescent="0.25">
      <c r="B30" s="26" t="s">
        <v>131</v>
      </c>
      <c r="C30" s="2" t="s">
        <v>167</v>
      </c>
      <c r="D30" s="2" t="s">
        <v>39</v>
      </c>
      <c r="E30" s="2">
        <v>9</v>
      </c>
      <c r="F30" s="5">
        <f t="shared" si="1"/>
        <v>2.1972245773362196</v>
      </c>
      <c r="G30" s="2">
        <v>1190</v>
      </c>
      <c r="H30" s="2">
        <v>1165</v>
      </c>
      <c r="I30" s="14">
        <v>15</v>
      </c>
      <c r="J30" s="2">
        <v>10</v>
      </c>
      <c r="K30" s="2">
        <v>0</v>
      </c>
      <c r="L30" s="5">
        <f t="shared" si="2"/>
        <v>2.7777777777777777</v>
      </c>
      <c r="M30" s="40">
        <v>26.777777777777779</v>
      </c>
      <c r="N30" s="53">
        <v>1.0000079999999999E-7</v>
      </c>
      <c r="O30" s="53">
        <v>1.15250922E-7</v>
      </c>
      <c r="P30" s="53">
        <v>3.8750310000000002E-7</v>
      </c>
      <c r="Q30" s="53">
        <v>4803.8399999999992</v>
      </c>
      <c r="S30" s="11">
        <v>3.9988799999999997E-8</v>
      </c>
      <c r="T30" s="11">
        <v>4.6087092000000004E-8</v>
      </c>
      <c r="U30" s="11">
        <v>1.5495660000000001E-7</v>
      </c>
      <c r="V30" s="52">
        <v>2.5</v>
      </c>
      <c r="W30" s="52">
        <v>2.4999999999999996</v>
      </c>
      <c r="X30" s="52">
        <v>2.5</v>
      </c>
      <c r="AB30" s="2"/>
      <c r="AC30" s="2"/>
      <c r="AD30" s="2"/>
      <c r="AE30" s="11"/>
      <c r="AF30" s="11"/>
      <c r="AG30" s="11"/>
      <c r="AH30" s="2"/>
      <c r="AI30" s="2"/>
      <c r="AJ30" s="2"/>
    </row>
    <row r="31" spans="2:36" ht="32.25" x14ac:dyDescent="0.25">
      <c r="B31" s="26" t="s">
        <v>132</v>
      </c>
      <c r="C31" s="2" t="s">
        <v>167</v>
      </c>
      <c r="D31" s="2" t="s">
        <v>39</v>
      </c>
      <c r="E31" s="2">
        <v>9</v>
      </c>
      <c r="F31" s="5">
        <f t="shared" si="1"/>
        <v>2.1972245773362196</v>
      </c>
      <c r="G31" s="2">
        <v>1190</v>
      </c>
      <c r="H31" s="2">
        <v>1140</v>
      </c>
      <c r="I31" s="14">
        <v>15</v>
      </c>
      <c r="J31" s="2">
        <v>35</v>
      </c>
      <c r="K31" s="2">
        <v>0</v>
      </c>
      <c r="L31" s="5">
        <f t="shared" si="2"/>
        <v>5.5555555555555554</v>
      </c>
      <c r="M31" s="40">
        <v>29.555555555555557</v>
      </c>
      <c r="N31" s="53">
        <v>5.0000400000000006E-8</v>
      </c>
      <c r="O31" s="53">
        <v>5.1571841142857142E-8</v>
      </c>
      <c r="P31" s="53">
        <v>4.0357465714285715E-7</v>
      </c>
      <c r="Q31" s="53">
        <v>3574.2857142857142</v>
      </c>
      <c r="S31" s="11">
        <v>3.4990200000000002E-8</v>
      </c>
      <c r="T31" s="11">
        <v>3.6089892E-8</v>
      </c>
      <c r="U31" s="11">
        <v>2.8242089999999999E-7</v>
      </c>
      <c r="V31" s="52">
        <v>1.4285714285714286</v>
      </c>
      <c r="W31" s="52">
        <v>1.4285714285714284</v>
      </c>
      <c r="X31" s="52">
        <v>1.4285714285714286</v>
      </c>
      <c r="AB31" s="2"/>
      <c r="AC31" s="2"/>
      <c r="AD31" s="2"/>
      <c r="AE31" s="11"/>
      <c r="AF31" s="11"/>
      <c r="AG31" s="11"/>
      <c r="AH31" s="2"/>
      <c r="AI31" s="2"/>
      <c r="AJ31" s="2"/>
    </row>
    <row r="32" spans="2:36" ht="32.25" x14ac:dyDescent="0.25">
      <c r="B32" s="26" t="s">
        <v>133</v>
      </c>
      <c r="C32" s="2" t="s">
        <v>167</v>
      </c>
      <c r="D32" s="2" t="s">
        <v>39</v>
      </c>
      <c r="E32" s="2">
        <v>9</v>
      </c>
      <c r="F32" s="5">
        <f t="shared" si="1"/>
        <v>2.1972245773362196</v>
      </c>
      <c r="G32" s="2">
        <v>1190</v>
      </c>
      <c r="H32" s="2">
        <v>1140</v>
      </c>
      <c r="I32" s="14">
        <v>15</v>
      </c>
      <c r="J32" s="2">
        <v>35</v>
      </c>
      <c r="K32" s="2">
        <v>0</v>
      </c>
      <c r="L32" s="5">
        <f t="shared" si="2"/>
        <v>5.5555555555555554</v>
      </c>
      <c r="M32" s="40">
        <v>29.555555555555557</v>
      </c>
      <c r="N32" s="53">
        <v>4.2857485714285722E-8</v>
      </c>
      <c r="O32" s="53">
        <v>6.3071933142857141E-8</v>
      </c>
      <c r="P32" s="53">
        <v>3.6786008571428574E-7</v>
      </c>
      <c r="Q32" s="53">
        <v>4110.4285714285716</v>
      </c>
      <c r="S32" s="11">
        <v>2.99916E-8</v>
      </c>
      <c r="T32" s="11">
        <v>4.4137638000000005E-8</v>
      </c>
      <c r="U32" s="11">
        <v>2.574279E-7</v>
      </c>
      <c r="V32" s="52">
        <v>1.4285714285714286</v>
      </c>
      <c r="W32" s="52">
        <v>1.4285714285714284</v>
      </c>
      <c r="X32" s="52">
        <v>1.4285714285714288</v>
      </c>
      <c r="AB32" s="2"/>
      <c r="AC32" s="2"/>
      <c r="AD32" s="2"/>
      <c r="AE32" s="11"/>
      <c r="AF32" s="11"/>
      <c r="AG32" s="11"/>
      <c r="AH32" s="5"/>
      <c r="AI32" s="5"/>
      <c r="AJ32" s="5"/>
    </row>
    <row r="33" spans="2:36" ht="17.25" x14ac:dyDescent="0.25">
      <c r="B33" s="26" t="s">
        <v>134</v>
      </c>
      <c r="C33" s="2" t="s">
        <v>167</v>
      </c>
      <c r="D33" s="2" t="s">
        <v>39</v>
      </c>
      <c r="E33" s="2">
        <v>9</v>
      </c>
      <c r="F33" s="5">
        <f t="shared" si="1"/>
        <v>2.1972245773362196</v>
      </c>
      <c r="G33" s="2">
        <v>1190</v>
      </c>
      <c r="H33" s="2">
        <v>1120</v>
      </c>
      <c r="I33" s="14">
        <v>15</v>
      </c>
      <c r="J33" s="2">
        <v>55</v>
      </c>
      <c r="K33" s="2">
        <v>0</v>
      </c>
      <c r="L33" s="5">
        <f t="shared" si="2"/>
        <v>7.7777777777777777</v>
      </c>
      <c r="M33" s="40">
        <v>31.777777777777779</v>
      </c>
      <c r="N33" s="53">
        <v>4.7727654545454554E-8</v>
      </c>
      <c r="O33" s="53">
        <v>6.4159604181818196E-8</v>
      </c>
      <c r="P33" s="53">
        <v>4.2500340000000001E-7</v>
      </c>
      <c r="Q33" s="53">
        <v>718.75636363636374</v>
      </c>
      <c r="S33" s="11">
        <v>3.74895E-8</v>
      </c>
      <c r="T33" s="11">
        <v>5.0396599285714291E-8</v>
      </c>
      <c r="U33" s="11">
        <v>3.3383507142857145E-7</v>
      </c>
      <c r="V33" s="52">
        <v>1.2727272727272727</v>
      </c>
      <c r="W33" s="52">
        <v>1.2727272727272727</v>
      </c>
      <c r="X33" s="52">
        <v>1.2727272727272727</v>
      </c>
      <c r="AB33" s="2"/>
      <c r="AC33" s="2"/>
      <c r="AD33" s="2"/>
      <c r="AE33" s="11"/>
      <c r="AF33" s="11"/>
      <c r="AG33" s="11"/>
      <c r="AH33" s="5"/>
      <c r="AI33" s="5"/>
      <c r="AJ33" s="5"/>
    </row>
    <row r="34" spans="2:36" ht="17.25" x14ac:dyDescent="0.25">
      <c r="B34" s="26" t="s">
        <v>135</v>
      </c>
      <c r="C34" s="2" t="s">
        <v>167</v>
      </c>
      <c r="D34" s="2" t="s">
        <v>39</v>
      </c>
      <c r="E34" s="2">
        <v>9</v>
      </c>
      <c r="F34" s="5">
        <f t="shared" si="1"/>
        <v>2.1972245773362196</v>
      </c>
      <c r="G34" s="2">
        <v>1190</v>
      </c>
      <c r="H34" s="2">
        <v>1120</v>
      </c>
      <c r="I34" s="14">
        <v>15</v>
      </c>
      <c r="J34" s="2">
        <v>55</v>
      </c>
      <c r="K34" s="2">
        <v>0</v>
      </c>
      <c r="L34" s="5">
        <f t="shared" si="2"/>
        <v>7.7777777777777777</v>
      </c>
      <c r="M34" s="40">
        <v>31.777777777777779</v>
      </c>
      <c r="N34" s="53">
        <v>4.3182163636363642E-8</v>
      </c>
      <c r="O34" s="53">
        <v>5.3864067272727275E-8</v>
      </c>
      <c r="P34" s="53">
        <v>3.1818436363636368E-7</v>
      </c>
      <c r="Q34" s="53">
        <v>959.85818181818195</v>
      </c>
      <c r="S34" s="11">
        <v>3.3919071428571434E-8</v>
      </c>
      <c r="T34" s="11">
        <v>4.2309578571428574E-8</v>
      </c>
      <c r="U34" s="11">
        <v>2.4993000000000002E-7</v>
      </c>
      <c r="V34" s="52">
        <v>1.2727272727272727</v>
      </c>
      <c r="W34" s="52">
        <v>1.2727272727272727</v>
      </c>
      <c r="X34" s="52">
        <v>1.2727272727272727</v>
      </c>
      <c r="AB34" s="2"/>
      <c r="AC34" s="2"/>
      <c r="AD34" s="2"/>
      <c r="AE34" s="11"/>
      <c r="AF34" s="11"/>
      <c r="AG34" s="11"/>
      <c r="AH34" s="5"/>
      <c r="AI34" s="5"/>
      <c r="AJ34" s="5"/>
    </row>
    <row r="35" spans="2:36" ht="17.25" x14ac:dyDescent="0.25">
      <c r="B35" s="26" t="s">
        <v>136</v>
      </c>
      <c r="C35" s="2" t="s">
        <v>167</v>
      </c>
      <c r="D35" s="2" t="s">
        <v>39</v>
      </c>
      <c r="E35" s="2">
        <v>9</v>
      </c>
      <c r="F35" s="5">
        <f t="shared" si="1"/>
        <v>2.1972245773362196</v>
      </c>
      <c r="G35" s="2">
        <v>1190</v>
      </c>
      <c r="H35" s="2">
        <v>1100</v>
      </c>
      <c r="I35" s="14">
        <v>15</v>
      </c>
      <c r="J35" s="2">
        <v>75</v>
      </c>
      <c r="K35" s="2">
        <v>0</v>
      </c>
      <c r="L35" s="5">
        <f t="shared" si="2"/>
        <v>10</v>
      </c>
      <c r="M35" s="40">
        <v>34</v>
      </c>
      <c r="N35" s="53">
        <v>2.8333560000000003E-8</v>
      </c>
      <c r="O35" s="53">
        <v>3.1483585199999999E-8</v>
      </c>
      <c r="P35" s="53">
        <v>2.1000167999999998E-7</v>
      </c>
      <c r="Q35" s="53">
        <v>1768.0799999999997</v>
      </c>
      <c r="S35" s="11">
        <v>2.3604499999999998E-8</v>
      </c>
      <c r="T35" s="11">
        <v>2.6228765000000001E-8</v>
      </c>
      <c r="U35" s="11">
        <v>1.7495099999999999E-7</v>
      </c>
      <c r="V35" s="52">
        <v>1.2</v>
      </c>
      <c r="W35" s="52">
        <v>1.2</v>
      </c>
      <c r="X35" s="52">
        <v>1.2</v>
      </c>
      <c r="AB35" s="2"/>
      <c r="AC35" s="2"/>
      <c r="AD35" s="2"/>
      <c r="AE35" s="11"/>
      <c r="AF35" s="11"/>
      <c r="AG35" s="11"/>
      <c r="AH35" s="5"/>
      <c r="AI35" s="5"/>
      <c r="AJ35" s="5"/>
    </row>
    <row r="36" spans="2:36" ht="17.25" x14ac:dyDescent="0.25">
      <c r="B36" s="2" t="s">
        <v>137</v>
      </c>
      <c r="C36" s="2" t="s">
        <v>167</v>
      </c>
      <c r="D36" s="2" t="s">
        <v>39</v>
      </c>
      <c r="E36" s="2">
        <v>9</v>
      </c>
      <c r="F36" s="5">
        <f t="shared" si="1"/>
        <v>2.1972245773362196</v>
      </c>
      <c r="G36" s="2">
        <v>1190</v>
      </c>
      <c r="H36" s="2">
        <v>1050</v>
      </c>
      <c r="I36" s="14">
        <v>15</v>
      </c>
      <c r="J36" s="2">
        <f>1175-1050</f>
        <v>125</v>
      </c>
      <c r="K36" s="2">
        <v>0</v>
      </c>
      <c r="L36" s="5">
        <f t="shared" ref="L36:L58" si="3">(1190-H36)/E36</f>
        <v>15.555555555555555</v>
      </c>
      <c r="M36" s="40">
        <v>39.56</v>
      </c>
      <c r="N36" s="53">
        <v>2.6000207999999998E-8</v>
      </c>
      <c r="O36" s="53">
        <v>3.5340282720000003E-8</v>
      </c>
      <c r="P36" s="53">
        <v>1.3300106400000001E-7</v>
      </c>
      <c r="Q36" s="53">
        <v>434.34719999999999</v>
      </c>
      <c r="S36" s="11">
        <v>2.3207785714285715E-8</v>
      </c>
      <c r="T36" s="11">
        <v>3.1544736428571431E-8</v>
      </c>
      <c r="U36" s="11">
        <v>1.1871675000000001E-7</v>
      </c>
      <c r="V36" s="52">
        <v>1.1199999999999999</v>
      </c>
      <c r="W36" s="52">
        <v>1.1199999999999999</v>
      </c>
      <c r="X36" s="52">
        <v>1.1199999999999999</v>
      </c>
      <c r="AB36" s="2"/>
      <c r="AC36" s="2"/>
      <c r="AD36" s="2"/>
      <c r="AE36" s="11"/>
      <c r="AF36" s="11"/>
      <c r="AG36" s="11"/>
      <c r="AH36" s="5"/>
      <c r="AI36" s="5"/>
      <c r="AJ36" s="5"/>
    </row>
    <row r="37" spans="2:36" ht="18" thickBot="1" x14ac:dyDescent="0.3">
      <c r="B37" s="6" t="s">
        <v>138</v>
      </c>
      <c r="C37" s="6" t="s">
        <v>167</v>
      </c>
      <c r="D37" s="6" t="s">
        <v>39</v>
      </c>
      <c r="E37" s="6">
        <v>9</v>
      </c>
      <c r="F37" s="7">
        <f t="shared" si="1"/>
        <v>2.1972245773362196</v>
      </c>
      <c r="G37" s="6">
        <v>1190</v>
      </c>
      <c r="H37" s="6">
        <v>1000</v>
      </c>
      <c r="I37" s="15">
        <v>15</v>
      </c>
      <c r="J37" s="6">
        <f>1175-1000</f>
        <v>175</v>
      </c>
      <c r="K37" s="6">
        <v>0</v>
      </c>
      <c r="L37" s="7">
        <f t="shared" si="3"/>
        <v>21.111111111111111</v>
      </c>
      <c r="M37" s="41">
        <v>45.11</v>
      </c>
      <c r="N37" s="76">
        <v>0</v>
      </c>
      <c r="O37" s="76">
        <v>2.5264487828571431E-8</v>
      </c>
      <c r="P37" s="76">
        <v>7.3572017142857137E-8</v>
      </c>
      <c r="Q37" s="76">
        <v>0</v>
      </c>
      <c r="S37" s="31">
        <v>0</v>
      </c>
      <c r="T37" s="31">
        <v>2.3263221315789472E-8</v>
      </c>
      <c r="U37" s="31">
        <v>6.7744184210526313E-8</v>
      </c>
      <c r="V37" s="79"/>
      <c r="W37" s="79">
        <v>1.0857142857142856</v>
      </c>
      <c r="X37" s="79">
        <v>1.0857142857142856</v>
      </c>
      <c r="AB37" s="2"/>
      <c r="AC37" s="2"/>
      <c r="AD37" s="2"/>
      <c r="AE37" s="11"/>
      <c r="AF37" s="11"/>
      <c r="AG37" s="11"/>
      <c r="AH37" s="5"/>
      <c r="AI37" s="5"/>
      <c r="AJ37" s="5"/>
    </row>
    <row r="38" spans="2:36" x14ac:dyDescent="0.25">
      <c r="B38" s="2" t="s">
        <v>41</v>
      </c>
      <c r="C38" s="2" t="s">
        <v>167</v>
      </c>
      <c r="D38" s="2" t="s">
        <v>39</v>
      </c>
      <c r="E38" s="2">
        <v>25</v>
      </c>
      <c r="F38" s="5">
        <f t="shared" si="1"/>
        <v>3.2188758248682006</v>
      </c>
      <c r="G38" s="2">
        <v>1190</v>
      </c>
      <c r="H38" s="2">
        <v>1165</v>
      </c>
      <c r="I38" s="14">
        <v>15</v>
      </c>
      <c r="J38" s="2">
        <v>10</v>
      </c>
      <c r="K38" s="2">
        <v>0</v>
      </c>
      <c r="L38" s="5">
        <f t="shared" si="3"/>
        <v>1</v>
      </c>
      <c r="M38" s="40">
        <v>25</v>
      </c>
      <c r="N38" s="53">
        <v>3.5817374993295722E-7</v>
      </c>
      <c r="O38" s="53">
        <v>4.58684225E-7</v>
      </c>
      <c r="P38" s="53">
        <v>1.0763975E-6</v>
      </c>
      <c r="Q38" s="53">
        <v>2532.7743199411216</v>
      </c>
      <c r="AB38" s="2"/>
      <c r="AC38" s="2"/>
      <c r="AD38" s="2"/>
      <c r="AE38" s="11"/>
      <c r="AF38" s="11"/>
      <c r="AG38" s="11"/>
      <c r="AH38" s="5"/>
      <c r="AI38" s="5"/>
      <c r="AJ38" s="5"/>
    </row>
    <row r="39" spans="2:36" x14ac:dyDescent="0.25">
      <c r="B39" s="2" t="s">
        <v>42</v>
      </c>
      <c r="C39" s="2" t="s">
        <v>167</v>
      </c>
      <c r="D39" s="2" t="s">
        <v>39</v>
      </c>
      <c r="E39" s="2">
        <v>25</v>
      </c>
      <c r="F39" s="5">
        <f t="shared" si="1"/>
        <v>3.2188758248682006</v>
      </c>
      <c r="G39" s="2">
        <v>1190</v>
      </c>
      <c r="H39" s="2">
        <v>1100</v>
      </c>
      <c r="I39" s="14">
        <v>15</v>
      </c>
      <c r="J39" s="2">
        <v>75</v>
      </c>
      <c r="K39" s="2">
        <v>0</v>
      </c>
      <c r="L39" s="5">
        <f t="shared" si="3"/>
        <v>3.6</v>
      </c>
      <c r="M39" s="40">
        <v>27.6</v>
      </c>
      <c r="N39" s="53">
        <v>8.5955813281891442E-8</v>
      </c>
      <c r="O39" s="53">
        <v>9.5972989999999999E-8</v>
      </c>
      <c r="P39" s="53">
        <v>6.2500500000000008E-7</v>
      </c>
      <c r="Q39" s="53">
        <v>3330.2342679257854</v>
      </c>
      <c r="AB39" s="2"/>
      <c r="AC39" s="2"/>
      <c r="AD39" s="2"/>
      <c r="AE39" s="11"/>
      <c r="AF39" s="11"/>
      <c r="AG39" s="11"/>
      <c r="AH39" s="5"/>
      <c r="AI39" s="5"/>
      <c r="AJ39" s="5"/>
    </row>
    <row r="40" spans="2:36" x14ac:dyDescent="0.25">
      <c r="B40" s="36" t="s">
        <v>99</v>
      </c>
      <c r="C40" s="6" t="s">
        <v>167</v>
      </c>
      <c r="D40" s="6" t="s">
        <v>39</v>
      </c>
      <c r="E40" s="6">
        <v>25</v>
      </c>
      <c r="F40" s="7">
        <f t="shared" si="1"/>
        <v>3.2188758248682006</v>
      </c>
      <c r="G40" s="6">
        <v>1190</v>
      </c>
      <c r="H40" s="6">
        <v>1050</v>
      </c>
      <c r="I40" s="15">
        <v>15</v>
      </c>
      <c r="J40" s="6">
        <v>125</v>
      </c>
      <c r="K40" s="6">
        <v>0</v>
      </c>
      <c r="L40" s="7">
        <f t="shared" si="3"/>
        <v>5.6</v>
      </c>
      <c r="M40" s="41">
        <v>29.6</v>
      </c>
      <c r="N40" s="76">
        <v>7.1685857423641909E-8</v>
      </c>
      <c r="O40" s="76">
        <v>1.0875087000000001E-7</v>
      </c>
      <c r="P40" s="76">
        <v>6.1761605200000002E-7</v>
      </c>
      <c r="Q40" s="76">
        <v>1035.2070910744833</v>
      </c>
      <c r="AB40" s="2"/>
      <c r="AC40" s="2"/>
      <c r="AD40" s="2"/>
      <c r="AE40" s="11"/>
      <c r="AF40" s="11"/>
      <c r="AG40" s="11"/>
      <c r="AH40" s="5"/>
      <c r="AI40" s="5"/>
      <c r="AJ40" s="5"/>
    </row>
    <row r="41" spans="2:36" x14ac:dyDescent="0.25">
      <c r="B41" s="2" t="s">
        <v>43</v>
      </c>
      <c r="C41" s="2" t="s">
        <v>167</v>
      </c>
      <c r="D41" s="2" t="s">
        <v>39</v>
      </c>
      <c r="E41" s="2">
        <v>125</v>
      </c>
      <c r="F41" s="5">
        <f t="shared" si="1"/>
        <v>4.8283137373023015</v>
      </c>
      <c r="G41" s="2">
        <v>1190</v>
      </c>
      <c r="H41" s="2">
        <v>1165</v>
      </c>
      <c r="I41" s="14">
        <v>15</v>
      </c>
      <c r="J41" s="2">
        <f>1137.5-H41</f>
        <v>-27.5</v>
      </c>
      <c r="K41" s="2">
        <v>0</v>
      </c>
      <c r="L41" s="5">
        <f t="shared" si="3"/>
        <v>0.2</v>
      </c>
      <c r="M41" s="40">
        <v>24.2</v>
      </c>
      <c r="N41" s="53">
        <v>2.0162836164805853E-6</v>
      </c>
      <c r="O41" s="53">
        <v>2.9340512499999995E-6</v>
      </c>
      <c r="P41" s="53">
        <v>4.1667000000000003E-6</v>
      </c>
      <c r="Q41" s="53">
        <v>0</v>
      </c>
      <c r="AB41" s="2"/>
      <c r="AC41" s="2"/>
      <c r="AD41" s="2"/>
      <c r="AE41" s="11"/>
      <c r="AF41" s="11"/>
      <c r="AG41" s="11"/>
      <c r="AH41" s="5"/>
      <c r="AI41" s="5"/>
      <c r="AJ41" s="5"/>
    </row>
    <row r="42" spans="2:36" x14ac:dyDescent="0.25">
      <c r="B42" s="2" t="s">
        <v>45</v>
      </c>
      <c r="C42" s="2" t="s">
        <v>167</v>
      </c>
      <c r="D42" s="2" t="s">
        <v>39</v>
      </c>
      <c r="E42" s="2">
        <v>125</v>
      </c>
      <c r="F42" s="5">
        <f t="shared" si="1"/>
        <v>4.8283137373023015</v>
      </c>
      <c r="G42" s="2">
        <v>1190</v>
      </c>
      <c r="H42" s="2">
        <v>1100</v>
      </c>
      <c r="I42" s="14">
        <v>15</v>
      </c>
      <c r="J42" s="2">
        <f>1137.5-H42</f>
        <v>37.5</v>
      </c>
      <c r="K42" s="2">
        <v>0</v>
      </c>
      <c r="L42" s="5">
        <f t="shared" si="3"/>
        <v>0.72</v>
      </c>
      <c r="M42" s="40">
        <v>24.72</v>
      </c>
      <c r="N42" s="53">
        <v>2.5878643170967017E-7</v>
      </c>
      <c r="O42" s="53">
        <v>3.6805849999999999E-7</v>
      </c>
      <c r="P42" s="53">
        <v>1.9213116666666669E-6</v>
      </c>
      <c r="Q42" s="53">
        <v>26528.836802851743</v>
      </c>
      <c r="AB42" s="2"/>
      <c r="AC42" s="2"/>
      <c r="AD42" s="2"/>
      <c r="AE42" s="11"/>
      <c r="AF42" s="11"/>
      <c r="AG42" s="11"/>
      <c r="AH42" s="5"/>
      <c r="AI42" s="5"/>
      <c r="AJ42" s="5"/>
    </row>
    <row r="43" spans="2:36" x14ac:dyDescent="0.25">
      <c r="B43" s="2" t="s">
        <v>44</v>
      </c>
      <c r="C43" s="2" t="s">
        <v>167</v>
      </c>
      <c r="D43" s="2" t="s">
        <v>39</v>
      </c>
      <c r="E43" s="2">
        <v>125</v>
      </c>
      <c r="F43" s="5">
        <f t="shared" si="1"/>
        <v>4.8283137373023015</v>
      </c>
      <c r="G43" s="2">
        <v>1190</v>
      </c>
      <c r="H43" s="2">
        <v>1100</v>
      </c>
      <c r="I43" s="14">
        <v>15</v>
      </c>
      <c r="J43" s="2">
        <f>1137.5-H43</f>
        <v>37.5</v>
      </c>
      <c r="K43" s="2">
        <v>0</v>
      </c>
      <c r="L43" s="5">
        <f t="shared" si="3"/>
        <v>0.72</v>
      </c>
      <c r="M43" s="40">
        <v>24.72</v>
      </c>
      <c r="N43" s="53">
        <v>3.2932259799966128E-7</v>
      </c>
      <c r="O43" s="53">
        <v>4.3287383333333337E-7</v>
      </c>
      <c r="P43" s="53">
        <v>2.129646666666667E-6</v>
      </c>
      <c r="Q43" s="53">
        <v>19309.426516078751</v>
      </c>
      <c r="S43" s="111" t="s">
        <v>278</v>
      </c>
      <c r="T43" s="111"/>
      <c r="AB43" s="2"/>
      <c r="AC43" s="2"/>
      <c r="AD43" s="2"/>
      <c r="AE43" s="11"/>
      <c r="AF43" s="11"/>
      <c r="AG43" s="11"/>
      <c r="AH43" s="5"/>
      <c r="AI43" s="5"/>
      <c r="AJ43" s="5"/>
    </row>
    <row r="44" spans="2:36" ht="19.5" thickBot="1" x14ac:dyDescent="0.4">
      <c r="B44" s="36" t="s">
        <v>100</v>
      </c>
      <c r="C44" s="6" t="s">
        <v>167</v>
      </c>
      <c r="D44" s="6" t="s">
        <v>39</v>
      </c>
      <c r="E44" s="6">
        <v>125</v>
      </c>
      <c r="F44" s="7">
        <f t="shared" si="1"/>
        <v>4.8283137373023015</v>
      </c>
      <c r="G44" s="6">
        <v>1190</v>
      </c>
      <c r="H44" s="6">
        <v>1050</v>
      </c>
      <c r="I44" s="15">
        <v>15</v>
      </c>
      <c r="J44" s="57">
        <f>1137.5-H44</f>
        <v>87.5</v>
      </c>
      <c r="K44" s="6">
        <v>0</v>
      </c>
      <c r="L44" s="7">
        <f t="shared" si="3"/>
        <v>1.1200000000000001</v>
      </c>
      <c r="M44" s="41">
        <v>25.12</v>
      </c>
      <c r="N44" s="76">
        <v>2.0763893882432557E-7</v>
      </c>
      <c r="O44" s="76">
        <v>3.4825541843738714E-7</v>
      </c>
      <c r="P44" s="76">
        <v>2.8236739780999999E-6</v>
      </c>
      <c r="Q44" s="76">
        <v>42789.359762392756</v>
      </c>
      <c r="S44" s="8" t="s">
        <v>279</v>
      </c>
      <c r="T44" s="8" t="s">
        <v>280</v>
      </c>
      <c r="AB44" s="2"/>
      <c r="AC44" s="2"/>
      <c r="AD44" s="2"/>
      <c r="AE44" s="11"/>
      <c r="AF44" s="11"/>
      <c r="AG44" s="11"/>
      <c r="AH44" s="5"/>
      <c r="AI44" s="5"/>
      <c r="AJ44" s="5"/>
    </row>
    <row r="45" spans="2:36" x14ac:dyDescent="0.25">
      <c r="B45" s="2" t="s">
        <v>46</v>
      </c>
      <c r="C45" s="2" t="s">
        <v>168</v>
      </c>
      <c r="D45" s="2" t="s">
        <v>39</v>
      </c>
      <c r="E45" s="2">
        <v>1</v>
      </c>
      <c r="F45" s="5">
        <f t="shared" si="1"/>
        <v>0</v>
      </c>
      <c r="G45" s="2">
        <v>1190</v>
      </c>
      <c r="H45" s="2">
        <v>1165</v>
      </c>
      <c r="I45" s="14">
        <v>15</v>
      </c>
      <c r="J45" s="2">
        <v>10</v>
      </c>
      <c r="K45" s="2">
        <v>2</v>
      </c>
      <c r="L45" s="5">
        <f t="shared" si="3"/>
        <v>25</v>
      </c>
      <c r="M45" s="40">
        <v>51</v>
      </c>
      <c r="N45" s="53">
        <v>5.376682546575599E-8</v>
      </c>
      <c r="O45" s="53">
        <v>1.1034810499999999E-7</v>
      </c>
      <c r="P45" s="53">
        <v>2.8472450000000004E-7</v>
      </c>
      <c r="Q45" s="53">
        <v>1005.4465852036336</v>
      </c>
      <c r="S45" s="11">
        <v>3.1956274166666663E-8</v>
      </c>
      <c r="T45" s="11">
        <v>31.195569132727723</v>
      </c>
      <c r="AB45" s="2"/>
      <c r="AC45" s="2"/>
      <c r="AD45" s="2"/>
      <c r="AE45" s="11"/>
      <c r="AF45" s="11"/>
      <c r="AG45" s="11"/>
      <c r="AH45" s="5"/>
      <c r="AI45" s="5"/>
      <c r="AJ45" s="5"/>
    </row>
    <row r="46" spans="2:36" x14ac:dyDescent="0.25">
      <c r="B46" s="2" t="s">
        <v>49</v>
      </c>
      <c r="C46" s="2" t="s">
        <v>168</v>
      </c>
      <c r="D46" s="2" t="s">
        <v>39</v>
      </c>
      <c r="E46" s="2">
        <v>1</v>
      </c>
      <c r="F46" s="5">
        <f t="shared" si="1"/>
        <v>0</v>
      </c>
      <c r="G46" s="2">
        <v>1190</v>
      </c>
      <c r="H46" s="2">
        <v>1165</v>
      </c>
      <c r="I46" s="14">
        <v>15</v>
      </c>
      <c r="J46" s="2">
        <v>10</v>
      </c>
      <c r="K46" s="2">
        <v>5</v>
      </c>
      <c r="L46" s="5">
        <f t="shared" si="3"/>
        <v>25</v>
      </c>
      <c r="M46" s="40">
        <v>54</v>
      </c>
      <c r="N46" s="53">
        <v>2.2523153964337354E-9</v>
      </c>
      <c r="O46" s="53">
        <v>1.6203833333333237E-9</v>
      </c>
      <c r="P46" s="53">
        <v>7.8704333333333344E-8</v>
      </c>
      <c r="Q46" s="53">
        <v>602.95318075667103</v>
      </c>
      <c r="S46" s="11">
        <v>2.524094266666667E-8</v>
      </c>
      <c r="T46" s="11">
        <v>145.54709145751636</v>
      </c>
      <c r="AB46" s="2"/>
      <c r="AC46" s="2"/>
      <c r="AD46" s="2"/>
      <c r="AE46" s="11"/>
      <c r="AF46" s="11"/>
      <c r="AG46" s="11"/>
      <c r="AH46" s="5"/>
      <c r="AI46" s="5"/>
      <c r="AJ46" s="5"/>
    </row>
    <row r="47" spans="2:36" x14ac:dyDescent="0.25">
      <c r="B47" s="2" t="s">
        <v>50</v>
      </c>
      <c r="C47" s="2" t="s">
        <v>168</v>
      </c>
      <c r="D47" s="2" t="s">
        <v>39</v>
      </c>
      <c r="E47" s="2">
        <v>1</v>
      </c>
      <c r="F47" s="5">
        <f t="shared" si="1"/>
        <v>0</v>
      </c>
      <c r="G47" s="2">
        <v>1190</v>
      </c>
      <c r="H47" s="2">
        <v>1165</v>
      </c>
      <c r="I47" s="14">
        <v>15</v>
      </c>
      <c r="J47" s="2">
        <v>10</v>
      </c>
      <c r="K47" s="2">
        <v>5</v>
      </c>
      <c r="L47" s="5">
        <f t="shared" si="3"/>
        <v>25</v>
      </c>
      <c r="M47" s="40">
        <v>54</v>
      </c>
      <c r="N47" s="53">
        <v>1.732832825350087E-9</v>
      </c>
      <c r="O47" s="53">
        <v>1.3889000000000035E-9</v>
      </c>
      <c r="P47" s="53">
        <v>2.2222400000000002E-7</v>
      </c>
      <c r="Q47" s="53">
        <v>545.81660080772053</v>
      </c>
      <c r="S47" s="11">
        <v>2.5287239333333336E-8</v>
      </c>
      <c r="T47" s="11">
        <v>134.11977546772627</v>
      </c>
      <c r="AB47" s="2"/>
      <c r="AC47" s="2"/>
      <c r="AD47" s="2"/>
      <c r="AE47" s="11"/>
      <c r="AF47" s="11"/>
      <c r="AG47" s="11"/>
      <c r="AH47" s="5"/>
      <c r="AI47" s="5"/>
      <c r="AJ47" s="5"/>
    </row>
    <row r="48" spans="2:36" x14ac:dyDescent="0.25">
      <c r="B48" s="2" t="s">
        <v>47</v>
      </c>
      <c r="C48" s="2" t="s">
        <v>168</v>
      </c>
      <c r="D48" s="2" t="s">
        <v>39</v>
      </c>
      <c r="E48" s="2">
        <v>1</v>
      </c>
      <c r="F48" s="5">
        <f t="shared" si="1"/>
        <v>0</v>
      </c>
      <c r="G48" s="2">
        <v>1190</v>
      </c>
      <c r="H48" s="2">
        <v>1165</v>
      </c>
      <c r="I48" s="14">
        <v>15</v>
      </c>
      <c r="J48" s="2">
        <v>10</v>
      </c>
      <c r="K48" s="2">
        <v>10</v>
      </c>
      <c r="L48" s="5">
        <f t="shared" si="3"/>
        <v>25</v>
      </c>
      <c r="M48" s="40">
        <v>59</v>
      </c>
      <c r="N48" s="53">
        <v>1.3134966073900441E-8</v>
      </c>
      <c r="O48" s="53">
        <v>1.7639029999999993E-8</v>
      </c>
      <c r="P48" s="53">
        <v>5.0000400000000006E-8</v>
      </c>
      <c r="Q48" s="53">
        <v>257.88399226223208</v>
      </c>
      <c r="S48" s="11">
        <v>2.3375186999999999E-8</v>
      </c>
      <c r="T48" s="11">
        <v>36.118833535236682</v>
      </c>
      <c r="AB48" s="2"/>
      <c r="AC48" s="2"/>
      <c r="AD48" s="2"/>
      <c r="AE48" s="11"/>
      <c r="AF48" s="11"/>
      <c r="AG48" s="11"/>
      <c r="AH48" s="5"/>
      <c r="AI48" s="5"/>
      <c r="AJ48" s="5"/>
    </row>
    <row r="49" spans="2:36" x14ac:dyDescent="0.25">
      <c r="B49" s="2" t="s">
        <v>48</v>
      </c>
      <c r="C49" s="2" t="s">
        <v>168</v>
      </c>
      <c r="D49" s="2" t="s">
        <v>39</v>
      </c>
      <c r="E49" s="2">
        <v>1</v>
      </c>
      <c r="F49" s="5">
        <f t="shared" si="1"/>
        <v>0</v>
      </c>
      <c r="G49" s="2">
        <v>1190</v>
      </c>
      <c r="H49" s="2">
        <v>1165</v>
      </c>
      <c r="I49" s="14">
        <v>15</v>
      </c>
      <c r="J49" s="2">
        <v>10</v>
      </c>
      <c r="K49" s="2">
        <v>24</v>
      </c>
      <c r="L49" s="5">
        <f t="shared" si="3"/>
        <v>25</v>
      </c>
      <c r="M49" s="40">
        <v>73</v>
      </c>
      <c r="N49" s="53">
        <v>5.5192002307045264E-9</v>
      </c>
      <c r="O49" s="53">
        <v>8.6707042857142885E-9</v>
      </c>
      <c r="P49" s="53">
        <v>3.4722499999999999E-8</v>
      </c>
      <c r="Q49" s="53">
        <v>21.73341436764516</v>
      </c>
      <c r="S49" s="11">
        <v>1.7320400000000001E-8</v>
      </c>
      <c r="T49" s="11">
        <v>12.297319692873568</v>
      </c>
      <c r="AB49" s="2"/>
      <c r="AC49" s="2"/>
      <c r="AD49" s="2"/>
      <c r="AE49" s="11"/>
      <c r="AF49" s="11"/>
      <c r="AG49" s="11"/>
      <c r="AH49" s="5"/>
      <c r="AI49" s="5"/>
      <c r="AJ49" s="5"/>
    </row>
    <row r="50" spans="2:36" x14ac:dyDescent="0.25">
      <c r="B50" s="2" t="s">
        <v>51</v>
      </c>
      <c r="C50" s="2" t="s">
        <v>168</v>
      </c>
      <c r="D50" s="2" t="s">
        <v>39</v>
      </c>
      <c r="E50" s="2">
        <v>1</v>
      </c>
      <c r="F50" s="5">
        <f t="shared" si="1"/>
        <v>0</v>
      </c>
      <c r="G50" s="2">
        <v>1190</v>
      </c>
      <c r="H50" s="2">
        <v>1120</v>
      </c>
      <c r="I50" s="14">
        <v>15</v>
      </c>
      <c r="J50" s="2">
        <v>55</v>
      </c>
      <c r="K50" s="2">
        <v>2</v>
      </c>
      <c r="L50" s="5">
        <f t="shared" si="3"/>
        <v>70</v>
      </c>
      <c r="M50" s="40">
        <v>96</v>
      </c>
      <c r="N50" s="53">
        <v>7.3077929806646676E-8</v>
      </c>
      <c r="O50" s="53">
        <v>1.8666815999999999E-7</v>
      </c>
      <c r="P50" s="53">
        <v>4.5139250000000004E-7</v>
      </c>
      <c r="Q50" s="53">
        <v>2929.6353250611901</v>
      </c>
      <c r="S50" s="11">
        <v>1.1995709999999999E-8</v>
      </c>
      <c r="T50" s="11">
        <v>26.451392103116142</v>
      </c>
    </row>
    <row r="51" spans="2:36" x14ac:dyDescent="0.25">
      <c r="B51" s="2" t="s">
        <v>52</v>
      </c>
      <c r="C51" s="2" t="s">
        <v>168</v>
      </c>
      <c r="D51" s="2" t="s">
        <v>39</v>
      </c>
      <c r="E51" s="2">
        <v>1</v>
      </c>
      <c r="F51" s="5">
        <f t="shared" si="1"/>
        <v>0</v>
      </c>
      <c r="G51" s="2">
        <v>1190</v>
      </c>
      <c r="H51" s="2">
        <v>1120</v>
      </c>
      <c r="I51" s="14">
        <v>15</v>
      </c>
      <c r="J51" s="2">
        <v>55</v>
      </c>
      <c r="K51" s="2">
        <v>5</v>
      </c>
      <c r="L51" s="5">
        <f t="shared" si="3"/>
        <v>70</v>
      </c>
      <c r="M51" s="40">
        <v>99</v>
      </c>
      <c r="N51" s="53">
        <v>3.3392270659030231E-8</v>
      </c>
      <c r="O51" s="53">
        <v>4.2222560000000019E-8</v>
      </c>
      <c r="P51" s="53">
        <v>1.2037133333333333E-7</v>
      </c>
      <c r="Q51" s="53">
        <v>192.40337277413047</v>
      </c>
      <c r="S51" s="11">
        <v>1.3507052500000002E-8</v>
      </c>
      <c r="T51" s="11">
        <v>15.508653859253812</v>
      </c>
    </row>
    <row r="52" spans="2:36" x14ac:dyDescent="0.25">
      <c r="B52" s="2" t="s">
        <v>53</v>
      </c>
      <c r="C52" s="2" t="s">
        <v>168</v>
      </c>
      <c r="D52" s="2" t="s">
        <v>39</v>
      </c>
      <c r="E52" s="2">
        <v>1</v>
      </c>
      <c r="F52" s="5">
        <f t="shared" si="1"/>
        <v>0</v>
      </c>
      <c r="G52" s="2">
        <v>1190</v>
      </c>
      <c r="H52" s="2">
        <v>1120</v>
      </c>
      <c r="I52" s="14">
        <v>15</v>
      </c>
      <c r="J52" s="2">
        <v>55</v>
      </c>
      <c r="K52" s="2">
        <v>10</v>
      </c>
      <c r="L52" s="5">
        <f t="shared" si="3"/>
        <v>70</v>
      </c>
      <c r="M52" s="40">
        <v>104</v>
      </c>
      <c r="N52" s="53">
        <v>1.8704633985049968E-8</v>
      </c>
      <c r="O52" s="53">
        <v>5.3500427999999987E-8</v>
      </c>
      <c r="P52" s="53">
        <v>1.3055660000000003E-7</v>
      </c>
      <c r="Q52" s="53">
        <v>68.012031226721945</v>
      </c>
      <c r="S52" s="11">
        <v>1.6583466E-8</v>
      </c>
      <c r="T52" s="11">
        <v>9.0839857757172151</v>
      </c>
    </row>
    <row r="53" spans="2:36" x14ac:dyDescent="0.25">
      <c r="B53" s="2" t="s">
        <v>54</v>
      </c>
      <c r="C53" s="2" t="s">
        <v>168</v>
      </c>
      <c r="D53" s="2" t="s">
        <v>39</v>
      </c>
      <c r="E53" s="2">
        <v>1</v>
      </c>
      <c r="F53" s="5">
        <f t="shared" si="1"/>
        <v>0</v>
      </c>
      <c r="G53" s="2">
        <v>1190</v>
      </c>
      <c r="H53" s="2">
        <v>1120</v>
      </c>
      <c r="I53" s="14">
        <v>15</v>
      </c>
      <c r="J53" s="2">
        <v>55</v>
      </c>
      <c r="K53" s="2">
        <v>24</v>
      </c>
      <c r="L53" s="5">
        <f t="shared" si="3"/>
        <v>70</v>
      </c>
      <c r="M53" s="40">
        <v>118</v>
      </c>
      <c r="N53" s="53">
        <v>7.7352717966986925E-9</v>
      </c>
      <c r="O53" s="53">
        <v>9.5635685714285731E-9</v>
      </c>
      <c r="P53" s="53">
        <v>2.8770071428571432E-8</v>
      </c>
      <c r="Q53" s="53">
        <v>31.662242330953831</v>
      </c>
      <c r="S53" s="11">
        <v>1.1949814303797469E-8</v>
      </c>
      <c r="T53" s="11">
        <v>13.085195798164211</v>
      </c>
    </row>
    <row r="54" spans="2:36" x14ac:dyDescent="0.25">
      <c r="B54" s="35" t="s">
        <v>93</v>
      </c>
      <c r="C54" s="2" t="s">
        <v>168</v>
      </c>
      <c r="D54" s="2" t="s">
        <v>39</v>
      </c>
      <c r="E54" s="2">
        <v>1</v>
      </c>
      <c r="F54" s="5">
        <f t="shared" si="1"/>
        <v>0</v>
      </c>
      <c r="G54" s="2">
        <v>1190</v>
      </c>
      <c r="H54" s="2">
        <v>1120</v>
      </c>
      <c r="I54" s="14">
        <v>15</v>
      </c>
      <c r="J54" s="2">
        <v>55</v>
      </c>
      <c r="K54" s="2">
        <v>240</v>
      </c>
      <c r="L54" s="5">
        <f t="shared" si="3"/>
        <v>70</v>
      </c>
      <c r="M54" s="40">
        <v>334</v>
      </c>
      <c r="N54" s="53">
        <v>7.275169512280641E-11</v>
      </c>
      <c r="O54" s="53">
        <v>5.922115277777779E-10</v>
      </c>
      <c r="P54" s="53">
        <v>2.7649398148148148E-9</v>
      </c>
      <c r="Q54" s="53">
        <v>0.37454697691375716</v>
      </c>
      <c r="S54" s="11">
        <v>2.766500474576271E-9</v>
      </c>
      <c r="T54" s="11">
        <v>3.7784156442994719</v>
      </c>
    </row>
    <row r="55" spans="2:36" x14ac:dyDescent="0.25">
      <c r="B55" s="35" t="s">
        <v>94</v>
      </c>
      <c r="C55" s="2" t="s">
        <v>168</v>
      </c>
      <c r="D55" s="2" t="s">
        <v>39</v>
      </c>
      <c r="E55" s="2">
        <v>9</v>
      </c>
      <c r="F55" s="5">
        <f t="shared" si="1"/>
        <v>2.1972245773362196</v>
      </c>
      <c r="G55" s="2">
        <v>1190</v>
      </c>
      <c r="H55" s="2">
        <v>1165</v>
      </c>
      <c r="I55" s="14">
        <v>15</v>
      </c>
      <c r="J55" s="2">
        <f>1180-H55</f>
        <v>15</v>
      </c>
      <c r="K55" s="2">
        <v>5</v>
      </c>
      <c r="L55" s="5">
        <f t="shared" si="3"/>
        <v>2.7777777777777777</v>
      </c>
      <c r="M55" s="40">
        <v>31.777777777777779</v>
      </c>
      <c r="N55" s="53">
        <v>1.9585847064505366E-8</v>
      </c>
      <c r="O55" s="53">
        <v>3.5389172000000002E-8</v>
      </c>
      <c r="P55" s="53">
        <v>2.0000160000000002E-7</v>
      </c>
      <c r="Q55" s="53">
        <v>578.28998871603073</v>
      </c>
      <c r="S55" s="11">
        <v>4.9909490181818194E-8</v>
      </c>
      <c r="T55" s="11">
        <v>163.07667042798971</v>
      </c>
    </row>
    <row r="56" spans="2:36" x14ac:dyDescent="0.25">
      <c r="B56" s="35" t="s">
        <v>95</v>
      </c>
      <c r="C56" s="2" t="s">
        <v>168</v>
      </c>
      <c r="D56" s="2" t="s">
        <v>39</v>
      </c>
      <c r="E56" s="2">
        <v>9</v>
      </c>
      <c r="F56" s="5">
        <f t="shared" si="1"/>
        <v>2.1972245773362196</v>
      </c>
      <c r="G56" s="2">
        <v>1190</v>
      </c>
      <c r="H56" s="2">
        <v>1165</v>
      </c>
      <c r="I56" s="14">
        <v>15</v>
      </c>
      <c r="J56" s="2">
        <f>1180-H56</f>
        <v>15</v>
      </c>
      <c r="K56" s="2">
        <v>24</v>
      </c>
      <c r="L56" s="45">
        <f t="shared" si="3"/>
        <v>2.7777777777777777</v>
      </c>
      <c r="M56" s="40">
        <v>50.777777777777779</v>
      </c>
      <c r="N56" s="53">
        <v>2.5457190294004444E-9</v>
      </c>
      <c r="O56" s="53">
        <v>6.6374799999999993E-9</v>
      </c>
      <c r="P56" s="53">
        <v>8.0410000000000007E-9</v>
      </c>
      <c r="Q56" s="53">
        <v>36.808148376917025</v>
      </c>
      <c r="S56" s="11">
        <v>1.7168278938053097E-8</v>
      </c>
      <c r="T56" s="11">
        <v>51.376330507600663</v>
      </c>
    </row>
    <row r="57" spans="2:36" x14ac:dyDescent="0.25">
      <c r="B57" s="35" t="s">
        <v>96</v>
      </c>
      <c r="C57" s="2" t="s">
        <v>168</v>
      </c>
      <c r="D57" s="2" t="s">
        <v>39</v>
      </c>
      <c r="E57" s="2">
        <v>9</v>
      </c>
      <c r="F57" s="5">
        <f t="shared" si="1"/>
        <v>2.1972245773362196</v>
      </c>
      <c r="G57" s="2">
        <v>1190</v>
      </c>
      <c r="H57" s="2">
        <v>1120</v>
      </c>
      <c r="I57" s="14">
        <v>15</v>
      </c>
      <c r="J57" s="2">
        <v>55</v>
      </c>
      <c r="K57" s="2">
        <v>10</v>
      </c>
      <c r="L57" s="5">
        <f t="shared" si="3"/>
        <v>7.7777777777777777</v>
      </c>
      <c r="M57" s="40">
        <v>41.777777777777779</v>
      </c>
      <c r="N57" s="53">
        <v>1.1988871266387164E-8</v>
      </c>
      <c r="O57" s="53">
        <v>3.2090534500000005E-8</v>
      </c>
      <c r="P57" s="53">
        <v>1.4930675000000002E-7</v>
      </c>
      <c r="Q57" s="53">
        <v>155.78214496197907</v>
      </c>
      <c r="S57" s="11">
        <v>4.2302062551724139E-8</v>
      </c>
      <c r="T57" s="11">
        <v>30.976263088621838</v>
      </c>
    </row>
    <row r="58" spans="2:36" x14ac:dyDescent="0.25">
      <c r="B58" s="35" t="s">
        <v>97</v>
      </c>
      <c r="C58" s="2" t="s">
        <v>168</v>
      </c>
      <c r="D58" s="2" t="s">
        <v>39</v>
      </c>
      <c r="E58" s="2">
        <v>9</v>
      </c>
      <c r="F58" s="5">
        <f t="shared" si="1"/>
        <v>2.1972245773362196</v>
      </c>
      <c r="G58" s="2">
        <v>1190</v>
      </c>
      <c r="H58" s="2">
        <v>1120</v>
      </c>
      <c r="I58" s="14">
        <v>15</v>
      </c>
      <c r="J58" s="2">
        <v>55</v>
      </c>
      <c r="K58" s="2">
        <v>24</v>
      </c>
      <c r="L58" s="5">
        <f t="shared" si="3"/>
        <v>7.7777777777777777</v>
      </c>
      <c r="M58" s="40">
        <v>55.777777777777779</v>
      </c>
      <c r="N58" s="53">
        <v>2.2844058625351098E-9</v>
      </c>
      <c r="O58" s="53">
        <v>9.2461057142857147E-9</v>
      </c>
      <c r="P58" s="53">
        <v>0</v>
      </c>
      <c r="Q58" s="53">
        <v>4.8305731011575475</v>
      </c>
      <c r="S58" s="11">
        <v>2.693287228782288E-8</v>
      </c>
      <c r="T58" s="11">
        <v>23.774696885164659</v>
      </c>
    </row>
    <row r="59" spans="2:36" x14ac:dyDescent="0.25">
      <c r="B59" s="35" t="s">
        <v>101</v>
      </c>
      <c r="C59" s="2" t="s">
        <v>168</v>
      </c>
      <c r="D59" s="2" t="s">
        <v>39</v>
      </c>
      <c r="E59" s="2">
        <v>9</v>
      </c>
      <c r="F59" s="5">
        <f t="shared" si="1"/>
        <v>2.1972245773362196</v>
      </c>
      <c r="G59" s="2">
        <v>1190</v>
      </c>
      <c r="H59" s="2">
        <v>1120</v>
      </c>
      <c r="I59" s="14">
        <v>15</v>
      </c>
      <c r="J59" s="2">
        <v>55</v>
      </c>
      <c r="K59" s="2">
        <v>264</v>
      </c>
      <c r="L59" s="2">
        <v>7.78</v>
      </c>
      <c r="M59" s="40">
        <v>295.77999999999997</v>
      </c>
      <c r="N59" s="53">
        <v>3.3528486017587606E-10</v>
      </c>
      <c r="O59" s="53">
        <v>4.5197120833333349E-10</v>
      </c>
      <c r="P59" s="53">
        <v>1.8744362916666658E-9</v>
      </c>
      <c r="Q59" s="53">
        <v>2.6475268697402194</v>
      </c>
      <c r="S59" s="11">
        <v>2.6008023776223779E-9</v>
      </c>
      <c r="T59" s="11">
        <v>9.8715170890385995</v>
      </c>
    </row>
    <row r="60" spans="2:36" x14ac:dyDescent="0.25">
      <c r="B60" s="35" t="s">
        <v>200</v>
      </c>
      <c r="C60" s="2" t="s">
        <v>168</v>
      </c>
      <c r="D60" s="2" t="s">
        <v>39</v>
      </c>
      <c r="E60" s="2">
        <v>9</v>
      </c>
      <c r="F60" s="5">
        <f t="shared" si="1"/>
        <v>2.1972245773362196</v>
      </c>
      <c r="G60" s="2">
        <v>1190</v>
      </c>
      <c r="H60" s="2">
        <v>1120</v>
      </c>
      <c r="I60" s="14">
        <v>15</v>
      </c>
      <c r="J60" s="2">
        <v>55</v>
      </c>
      <c r="K60" s="2">
        <v>384</v>
      </c>
      <c r="L60" s="2">
        <v>7.78</v>
      </c>
      <c r="M60" s="40">
        <v>415.78</v>
      </c>
      <c r="N60" s="53">
        <v>7.9837798280767823E-11</v>
      </c>
      <c r="O60" s="53">
        <v>6.7940358333333301E-10</v>
      </c>
      <c r="P60" s="53">
        <v>2.8125225000000081E-10</v>
      </c>
      <c r="Q60" s="53">
        <v>1.9344745486616111</v>
      </c>
      <c r="S60" s="11">
        <v>1.5917957020791798E-9</v>
      </c>
      <c r="T60" s="11">
        <v>8.2307240161323456</v>
      </c>
    </row>
    <row r="61" spans="2:36" x14ac:dyDescent="0.25">
      <c r="B61" s="35" t="s">
        <v>230</v>
      </c>
      <c r="C61" s="2" t="s">
        <v>168</v>
      </c>
      <c r="D61" s="2" t="s">
        <v>39</v>
      </c>
      <c r="E61" s="2">
        <v>9</v>
      </c>
      <c r="F61" s="5">
        <f t="shared" si="1"/>
        <v>2.1972245773362196</v>
      </c>
      <c r="G61" s="2">
        <v>1190</v>
      </c>
      <c r="H61" s="2">
        <v>1120</v>
      </c>
      <c r="I61" s="14">
        <v>15</v>
      </c>
      <c r="J61" s="2">
        <v>55</v>
      </c>
      <c r="K61" s="2">
        <v>744</v>
      </c>
      <c r="L61" s="5">
        <v>7.78</v>
      </c>
      <c r="M61" s="40">
        <v>775.78</v>
      </c>
      <c r="N61" s="53">
        <v>5.0590223390818647E-13</v>
      </c>
      <c r="O61" s="53">
        <v>5.7870833333333333E-11</v>
      </c>
      <c r="P61" s="53">
        <v>8.2292324999999947E-10</v>
      </c>
      <c r="Q61" s="53">
        <v>0.53719197427776022</v>
      </c>
      <c r="S61" s="11">
        <v>8.5562082802547776E-10</v>
      </c>
      <c r="T61" s="11">
        <v>5.0063405063355289</v>
      </c>
    </row>
    <row r="62" spans="2:36" x14ac:dyDescent="0.25">
      <c r="B62" s="36" t="s">
        <v>231</v>
      </c>
      <c r="C62" s="6" t="s">
        <v>168</v>
      </c>
      <c r="D62" s="6" t="s">
        <v>39</v>
      </c>
      <c r="E62" s="6">
        <v>9</v>
      </c>
      <c r="F62" s="7">
        <f t="shared" si="1"/>
        <v>2.1972245773362196</v>
      </c>
      <c r="G62" s="6">
        <v>1190</v>
      </c>
      <c r="H62" s="6">
        <v>1120</v>
      </c>
      <c r="I62" s="15">
        <v>15</v>
      </c>
      <c r="J62" s="6">
        <v>55</v>
      </c>
      <c r="K62" s="6">
        <v>744</v>
      </c>
      <c r="L62" s="7">
        <v>7.78</v>
      </c>
      <c r="M62" s="41">
        <v>775.78</v>
      </c>
      <c r="N62" s="76">
        <v>1.1470454893255601E-10</v>
      </c>
      <c r="O62" s="76">
        <v>1.3348872222222227E-10</v>
      </c>
      <c r="P62" s="76">
        <v>3.1636055555555293E-11</v>
      </c>
      <c r="Q62" s="76">
        <v>0.90002566948238349</v>
      </c>
      <c r="S62" s="12">
        <v>8.9191203821656061E-10</v>
      </c>
      <c r="T62" s="12">
        <v>3.7112257334853371</v>
      </c>
    </row>
    <row r="63" spans="2:36" x14ac:dyDescent="0.25">
      <c r="B63" s="2" t="s">
        <v>57</v>
      </c>
      <c r="C63" s="2" t="s">
        <v>167</v>
      </c>
      <c r="D63" s="2" t="s">
        <v>40</v>
      </c>
      <c r="E63" s="2">
        <v>1</v>
      </c>
      <c r="F63" s="5">
        <f t="shared" si="1"/>
        <v>0</v>
      </c>
      <c r="G63" s="2">
        <v>1190</v>
      </c>
      <c r="H63" s="2">
        <v>1165</v>
      </c>
      <c r="I63" s="14">
        <v>15</v>
      </c>
      <c r="J63" s="2">
        <v>10</v>
      </c>
      <c r="K63" s="2">
        <v>0</v>
      </c>
      <c r="L63" s="5">
        <f t="shared" ref="L63:L73" si="4">(1190-H63)/E63</f>
        <v>25</v>
      </c>
      <c r="M63" s="40">
        <v>49</v>
      </c>
      <c r="N63" s="53">
        <v>2.9599882671083428E-8</v>
      </c>
      <c r="O63" s="53">
        <v>7.2708915000000002E-8</v>
      </c>
      <c r="P63" s="53">
        <v>1.9722379999999998E-7</v>
      </c>
      <c r="Q63" s="53">
        <v>22.011093991568707</v>
      </c>
    </row>
    <row r="64" spans="2:36" x14ac:dyDescent="0.25">
      <c r="B64" s="2" t="s">
        <v>58</v>
      </c>
      <c r="C64" s="2" t="s">
        <v>167</v>
      </c>
      <c r="D64" s="2" t="s">
        <v>40</v>
      </c>
      <c r="E64" s="2">
        <v>1</v>
      </c>
      <c r="F64" s="5">
        <f t="shared" si="1"/>
        <v>0</v>
      </c>
      <c r="G64" s="2">
        <v>1190</v>
      </c>
      <c r="H64" s="2">
        <v>1140</v>
      </c>
      <c r="I64" s="14">
        <v>15</v>
      </c>
      <c r="J64" s="2">
        <v>35</v>
      </c>
      <c r="K64" s="2">
        <v>0</v>
      </c>
      <c r="L64" s="5">
        <f t="shared" si="4"/>
        <v>50</v>
      </c>
      <c r="M64" s="40">
        <v>74</v>
      </c>
      <c r="N64" s="53">
        <v>2.5773210148770206E-8</v>
      </c>
      <c r="O64" s="53">
        <v>6.10322342857143E-8</v>
      </c>
      <c r="P64" s="53">
        <v>1.0873102857142857E-7</v>
      </c>
      <c r="Q64" s="53">
        <v>1.894644691472009</v>
      </c>
    </row>
    <row r="65" spans="2:34" x14ac:dyDescent="0.25">
      <c r="B65" s="2" t="s">
        <v>59</v>
      </c>
      <c r="C65" s="2" t="s">
        <v>167</v>
      </c>
      <c r="D65" s="2" t="s">
        <v>40</v>
      </c>
      <c r="E65" s="2">
        <v>1</v>
      </c>
      <c r="F65" s="5">
        <f t="shared" si="1"/>
        <v>0</v>
      </c>
      <c r="G65" s="2">
        <v>1190</v>
      </c>
      <c r="H65" s="2">
        <v>1120</v>
      </c>
      <c r="I65" s="14">
        <v>15</v>
      </c>
      <c r="J65" s="2">
        <v>55</v>
      </c>
      <c r="K65" s="2">
        <v>0</v>
      </c>
      <c r="L65" s="5">
        <f t="shared" si="4"/>
        <v>70</v>
      </c>
      <c r="M65" s="40">
        <v>94</v>
      </c>
      <c r="N65" s="53">
        <v>1.4212394679220341E-8</v>
      </c>
      <c r="O65" s="53">
        <v>3.0535597818181817E-8</v>
      </c>
      <c r="P65" s="53">
        <v>9.5960363636363638E-8</v>
      </c>
      <c r="Q65" s="53">
        <v>5.7177457580164237</v>
      </c>
    </row>
    <row r="66" spans="2:34" x14ac:dyDescent="0.25">
      <c r="B66" s="2" t="s">
        <v>60</v>
      </c>
      <c r="C66" s="2" t="s">
        <v>167</v>
      </c>
      <c r="D66" s="2" t="s">
        <v>40</v>
      </c>
      <c r="E66" s="2">
        <v>1</v>
      </c>
      <c r="F66" s="5">
        <f t="shared" si="1"/>
        <v>0</v>
      </c>
      <c r="G66" s="2">
        <v>1190</v>
      </c>
      <c r="H66" s="2">
        <v>1100</v>
      </c>
      <c r="I66" s="14">
        <v>15</v>
      </c>
      <c r="J66" s="2">
        <v>75</v>
      </c>
      <c r="K66" s="2">
        <v>0</v>
      </c>
      <c r="L66" s="5">
        <f t="shared" si="4"/>
        <v>90</v>
      </c>
      <c r="M66" s="40">
        <v>114</v>
      </c>
      <c r="N66" s="53">
        <v>1.4785411759267817E-8</v>
      </c>
      <c r="O66" s="53">
        <v>2.1429801066666668E-8</v>
      </c>
      <c r="P66" s="53">
        <v>6.8796846666666666E-8</v>
      </c>
      <c r="Q66" s="53">
        <v>1.5294373778830743</v>
      </c>
    </row>
    <row r="67" spans="2:34" x14ac:dyDescent="0.25">
      <c r="B67" s="2" t="s">
        <v>61</v>
      </c>
      <c r="C67" s="2" t="s">
        <v>167</v>
      </c>
      <c r="D67" s="2" t="s">
        <v>40</v>
      </c>
      <c r="E67" s="2">
        <v>9</v>
      </c>
      <c r="F67" s="5">
        <f t="shared" si="1"/>
        <v>2.1972245773362196</v>
      </c>
      <c r="G67" s="2">
        <v>1190</v>
      </c>
      <c r="H67" s="2">
        <v>1050</v>
      </c>
      <c r="I67" s="14">
        <v>15</v>
      </c>
      <c r="J67" s="2">
        <v>125</v>
      </c>
      <c r="K67" s="2">
        <v>0</v>
      </c>
      <c r="L67" s="5">
        <f t="shared" si="4"/>
        <v>15.555555555555555</v>
      </c>
      <c r="M67" s="40">
        <v>39.555555555555557</v>
      </c>
      <c r="N67" s="53">
        <v>7.3054005466915787E-8</v>
      </c>
      <c r="O67" s="53">
        <v>2.1020348781600016E-7</v>
      </c>
      <c r="P67" s="53">
        <v>5.7553970428079996E-7</v>
      </c>
      <c r="Q67" s="53">
        <v>15.401991228688573</v>
      </c>
    </row>
    <row r="68" spans="2:34" x14ac:dyDescent="0.25">
      <c r="B68" s="2" t="s">
        <v>62</v>
      </c>
      <c r="C68" s="2" t="s">
        <v>167</v>
      </c>
      <c r="D68" s="2" t="s">
        <v>40</v>
      </c>
      <c r="E68" s="2">
        <v>9</v>
      </c>
      <c r="F68" s="5">
        <f t="shared" si="1"/>
        <v>2.1972245773362196</v>
      </c>
      <c r="G68" s="2">
        <v>1190</v>
      </c>
      <c r="H68" s="2">
        <v>1000</v>
      </c>
      <c r="I68" s="14">
        <v>15</v>
      </c>
      <c r="J68" s="2">
        <v>175</v>
      </c>
      <c r="K68" s="2">
        <v>0</v>
      </c>
      <c r="L68" s="5">
        <f t="shared" si="4"/>
        <v>21.111111111111111</v>
      </c>
      <c r="M68" s="40">
        <v>45.111111111111114</v>
      </c>
      <c r="N68" s="53">
        <v>4.2444147568922341E-8</v>
      </c>
      <c r="O68" s="53">
        <v>1.0088549146285724E-7</v>
      </c>
      <c r="P68" s="53">
        <v>2.8860030878400002E-7</v>
      </c>
      <c r="Q68" s="53">
        <v>25.894392214741831</v>
      </c>
    </row>
    <row r="69" spans="2:34" x14ac:dyDescent="0.25">
      <c r="B69" s="2" t="s">
        <v>63</v>
      </c>
      <c r="C69" s="2" t="s">
        <v>167</v>
      </c>
      <c r="D69" s="2" t="s">
        <v>40</v>
      </c>
      <c r="E69" s="2">
        <v>25</v>
      </c>
      <c r="F69" s="5">
        <f t="shared" si="1"/>
        <v>3.2188758248682006</v>
      </c>
      <c r="G69" s="2">
        <v>1190</v>
      </c>
      <c r="H69" s="2">
        <v>1165</v>
      </c>
      <c r="I69" s="14">
        <v>15</v>
      </c>
      <c r="J69" s="2">
        <v>-55</v>
      </c>
      <c r="K69" s="2">
        <v>0</v>
      </c>
      <c r="L69" s="5">
        <f t="shared" si="4"/>
        <v>1</v>
      </c>
      <c r="M69" s="40">
        <v>25</v>
      </c>
      <c r="N69" s="53">
        <v>0</v>
      </c>
      <c r="O69" s="53">
        <v>0</v>
      </c>
      <c r="P69" s="53">
        <v>0</v>
      </c>
      <c r="Q69" s="53">
        <v>0</v>
      </c>
      <c r="AB69" s="111"/>
      <c r="AC69" s="111"/>
      <c r="AD69" s="2"/>
    </row>
    <row r="70" spans="2:34" x14ac:dyDescent="0.25">
      <c r="B70" s="35" t="s">
        <v>64</v>
      </c>
      <c r="C70" s="2" t="s">
        <v>167</v>
      </c>
      <c r="D70" s="35" t="s">
        <v>40</v>
      </c>
      <c r="E70" s="35">
        <v>25</v>
      </c>
      <c r="F70" s="5">
        <f t="shared" si="1"/>
        <v>3.2188758248682006</v>
      </c>
      <c r="G70" s="35">
        <v>1190</v>
      </c>
      <c r="H70" s="35">
        <v>1100</v>
      </c>
      <c r="I70" s="14">
        <v>15</v>
      </c>
      <c r="J70" s="35">
        <v>10</v>
      </c>
      <c r="K70" s="35">
        <v>0</v>
      </c>
      <c r="L70" s="45">
        <f t="shared" si="4"/>
        <v>3.6</v>
      </c>
      <c r="M70" s="40">
        <v>27.6</v>
      </c>
      <c r="N70" s="53">
        <v>1.2881692832044874E-6</v>
      </c>
      <c r="O70" s="53">
        <v>4.4432512093055568E-6</v>
      </c>
      <c r="P70" s="53">
        <v>1.0209980984749999E-5</v>
      </c>
      <c r="Q70" s="53">
        <v>680.56396731568168</v>
      </c>
      <c r="X70" s="53"/>
      <c r="AD70" s="53"/>
      <c r="AE70" s="1"/>
      <c r="AF70" s="1"/>
      <c r="AG70" s="1"/>
      <c r="AH70" s="1"/>
    </row>
    <row r="71" spans="2:34" x14ac:dyDescent="0.25">
      <c r="B71" s="35" t="s">
        <v>98</v>
      </c>
      <c r="C71" s="2" t="s">
        <v>167</v>
      </c>
      <c r="D71" s="2" t="s">
        <v>40</v>
      </c>
      <c r="E71" s="2">
        <v>25</v>
      </c>
      <c r="F71" s="5">
        <f t="shared" si="1"/>
        <v>3.2188758248682006</v>
      </c>
      <c r="G71" s="2">
        <v>1190</v>
      </c>
      <c r="H71" s="2">
        <v>1050</v>
      </c>
      <c r="I71" s="14">
        <v>15</v>
      </c>
      <c r="J71" s="2">
        <v>60</v>
      </c>
      <c r="K71" s="2">
        <v>0</v>
      </c>
      <c r="L71" s="5">
        <f t="shared" si="4"/>
        <v>5.6</v>
      </c>
      <c r="M71" s="40">
        <v>29.6</v>
      </c>
      <c r="N71" s="53">
        <v>4.7268865752626277E-7</v>
      </c>
      <c r="O71" s="53">
        <v>1.3327233057865649E-6</v>
      </c>
      <c r="P71" s="53">
        <v>2.8391685465000001E-6</v>
      </c>
      <c r="Q71" s="53">
        <v>76.52260039579194</v>
      </c>
      <c r="X71" s="53"/>
      <c r="AD71" s="53"/>
      <c r="AE71" s="1"/>
      <c r="AF71" s="1"/>
      <c r="AG71" s="1"/>
      <c r="AH71" s="1"/>
    </row>
    <row r="72" spans="2:34" x14ac:dyDescent="0.25">
      <c r="B72" s="35" t="s">
        <v>65</v>
      </c>
      <c r="C72" s="2" t="s">
        <v>167</v>
      </c>
      <c r="D72" s="35" t="s">
        <v>40</v>
      </c>
      <c r="E72" s="35">
        <v>125</v>
      </c>
      <c r="F72" s="5">
        <f t="shared" si="1"/>
        <v>4.8283137373023015</v>
      </c>
      <c r="G72" s="35">
        <v>1190</v>
      </c>
      <c r="H72" s="35">
        <v>1165</v>
      </c>
      <c r="I72" s="14">
        <v>15</v>
      </c>
      <c r="J72" s="35"/>
      <c r="K72" s="35">
        <v>0</v>
      </c>
      <c r="L72" s="45">
        <f t="shared" si="4"/>
        <v>0.2</v>
      </c>
      <c r="M72" s="40">
        <v>24.2</v>
      </c>
      <c r="N72" s="53">
        <v>0</v>
      </c>
      <c r="O72" s="53">
        <v>0</v>
      </c>
      <c r="P72" s="53">
        <v>0</v>
      </c>
      <c r="Q72" s="53">
        <v>0</v>
      </c>
      <c r="X72" s="53"/>
      <c r="AD72" s="53"/>
      <c r="AE72" s="1"/>
      <c r="AF72" s="1"/>
      <c r="AG72" s="1"/>
      <c r="AH72" s="1"/>
    </row>
    <row r="73" spans="2:34" x14ac:dyDescent="0.25">
      <c r="B73" s="36" t="s">
        <v>66</v>
      </c>
      <c r="C73" s="6" t="s">
        <v>167</v>
      </c>
      <c r="D73" s="36" t="s">
        <v>40</v>
      </c>
      <c r="E73" s="36">
        <v>125</v>
      </c>
      <c r="F73" s="7">
        <f t="shared" si="1"/>
        <v>4.8283137373023015</v>
      </c>
      <c r="G73" s="36">
        <v>1190</v>
      </c>
      <c r="H73" s="36">
        <v>1050</v>
      </c>
      <c r="I73" s="15">
        <v>15</v>
      </c>
      <c r="J73" s="36"/>
      <c r="K73" s="36">
        <v>0</v>
      </c>
      <c r="L73" s="46">
        <f t="shared" si="4"/>
        <v>1.1200000000000001</v>
      </c>
      <c r="M73" s="41">
        <v>25.12</v>
      </c>
      <c r="N73" s="76">
        <v>0</v>
      </c>
      <c r="O73" s="76">
        <v>0</v>
      </c>
      <c r="P73" s="76">
        <v>0</v>
      </c>
      <c r="Q73" s="76">
        <v>0</v>
      </c>
      <c r="X73" s="53"/>
      <c r="AD73" s="53"/>
      <c r="AE73" s="1"/>
      <c r="AF73" s="1"/>
      <c r="AG73" s="1"/>
      <c r="AH73" s="1"/>
    </row>
    <row r="74" spans="2:34" x14ac:dyDescent="0.25">
      <c r="B74" s="2" t="s">
        <v>85</v>
      </c>
      <c r="C74" s="2" t="s">
        <v>167</v>
      </c>
      <c r="D74" s="2" t="s">
        <v>40</v>
      </c>
      <c r="E74" s="2">
        <v>1</v>
      </c>
      <c r="F74" s="5">
        <f t="shared" si="1"/>
        <v>0</v>
      </c>
      <c r="G74" s="2">
        <v>1210</v>
      </c>
      <c r="H74" s="2">
        <v>1165</v>
      </c>
      <c r="I74" s="14">
        <f>G74-1180</f>
        <v>30</v>
      </c>
      <c r="J74" s="2" t="s">
        <v>55</v>
      </c>
      <c r="K74" s="2">
        <v>0</v>
      </c>
      <c r="L74" s="5">
        <f>(G74-H74)/E74</f>
        <v>45</v>
      </c>
      <c r="M74" s="40">
        <v>69</v>
      </c>
      <c r="N74" s="53">
        <v>0</v>
      </c>
      <c r="O74" s="53">
        <v>0</v>
      </c>
      <c r="P74" s="53">
        <v>0</v>
      </c>
      <c r="Q74" s="53">
        <v>0</v>
      </c>
      <c r="X74" s="53"/>
      <c r="AD74" s="53"/>
      <c r="AE74" s="1"/>
      <c r="AF74" s="1"/>
      <c r="AG74" s="1"/>
      <c r="AH74" s="1"/>
    </row>
    <row r="75" spans="2:34" x14ac:dyDescent="0.25">
      <c r="B75" s="2" t="s">
        <v>86</v>
      </c>
      <c r="C75" s="2" t="s">
        <v>167</v>
      </c>
      <c r="D75" s="2" t="s">
        <v>40</v>
      </c>
      <c r="E75" s="2">
        <v>1</v>
      </c>
      <c r="F75" s="5">
        <f t="shared" si="1"/>
        <v>0</v>
      </c>
      <c r="G75" s="2">
        <v>1210</v>
      </c>
      <c r="H75" s="2">
        <v>1140</v>
      </c>
      <c r="I75" s="14">
        <f t="shared" ref="I75:I80" si="5">G75-1180</f>
        <v>30</v>
      </c>
      <c r="J75" s="2">
        <v>5</v>
      </c>
      <c r="K75" s="2">
        <v>0</v>
      </c>
      <c r="L75" s="5">
        <f t="shared" ref="L75:L80" si="6">(G75-H75)/E75</f>
        <v>70</v>
      </c>
      <c r="M75" s="40">
        <v>94</v>
      </c>
      <c r="N75" s="53">
        <v>2.3946612388658788E-7</v>
      </c>
      <c r="O75" s="53">
        <v>1.2361210000000001E-6</v>
      </c>
      <c r="P75" s="53">
        <v>1.7893282034000002E-6</v>
      </c>
      <c r="Q75" s="53">
        <v>0.57996515138296201</v>
      </c>
      <c r="X75" s="53"/>
      <c r="AD75" s="53"/>
      <c r="AE75" s="1"/>
      <c r="AF75" s="1"/>
      <c r="AG75" s="1"/>
      <c r="AH75" s="1"/>
    </row>
    <row r="76" spans="2:34" x14ac:dyDescent="0.25">
      <c r="B76" s="2" t="s">
        <v>87</v>
      </c>
      <c r="C76" s="2" t="s">
        <v>167</v>
      </c>
      <c r="D76" s="2" t="s">
        <v>40</v>
      </c>
      <c r="E76" s="2">
        <v>1</v>
      </c>
      <c r="F76" s="5">
        <f t="shared" si="1"/>
        <v>0</v>
      </c>
      <c r="G76" s="2">
        <v>1210</v>
      </c>
      <c r="H76" s="2">
        <v>1130</v>
      </c>
      <c r="I76" s="14">
        <f t="shared" si="5"/>
        <v>30</v>
      </c>
      <c r="J76" s="2">
        <v>15</v>
      </c>
      <c r="K76" s="2">
        <v>0</v>
      </c>
      <c r="L76" s="5">
        <f t="shared" si="6"/>
        <v>80</v>
      </c>
      <c r="M76" s="40">
        <v>104</v>
      </c>
      <c r="N76" s="53">
        <v>1.5690537176917004E-7</v>
      </c>
      <c r="O76" s="53">
        <v>5.9624095222564112E-7</v>
      </c>
      <c r="P76" s="53">
        <v>1.0335540091066667E-6</v>
      </c>
      <c r="Q76" s="53">
        <v>0.35911373274396702</v>
      </c>
      <c r="X76" s="53"/>
      <c r="AD76" s="53"/>
      <c r="AE76" s="1"/>
      <c r="AF76" s="1"/>
      <c r="AG76" s="1"/>
      <c r="AH76" s="1"/>
    </row>
    <row r="77" spans="2:34" x14ac:dyDescent="0.25">
      <c r="B77" s="2" t="s">
        <v>88</v>
      </c>
      <c r="C77" s="2" t="s">
        <v>167</v>
      </c>
      <c r="D77" s="2" t="s">
        <v>40</v>
      </c>
      <c r="E77" s="2">
        <v>1</v>
      </c>
      <c r="F77" s="5">
        <f t="shared" si="1"/>
        <v>0</v>
      </c>
      <c r="G77" s="2">
        <v>1210</v>
      </c>
      <c r="H77" s="2">
        <v>1120</v>
      </c>
      <c r="I77" s="14">
        <f t="shared" si="5"/>
        <v>30</v>
      </c>
      <c r="J77" s="2">
        <v>25</v>
      </c>
      <c r="K77" s="2">
        <v>0</v>
      </c>
      <c r="L77" s="5">
        <f t="shared" si="6"/>
        <v>90</v>
      </c>
      <c r="M77" s="40">
        <v>114</v>
      </c>
      <c r="N77" s="53">
        <v>6.5825758446656731E-8</v>
      </c>
      <c r="O77" s="53">
        <v>2.3319583614000007E-7</v>
      </c>
      <c r="P77" s="53">
        <v>6.1056266223999991E-7</v>
      </c>
      <c r="Q77" s="53">
        <v>0.97478382443020095</v>
      </c>
      <c r="X77" s="53"/>
      <c r="AD77" s="53"/>
      <c r="AE77" s="1"/>
      <c r="AF77" s="1"/>
      <c r="AG77" s="1"/>
      <c r="AH77" s="1"/>
    </row>
    <row r="78" spans="2:34" x14ac:dyDescent="0.25">
      <c r="B78" s="2" t="s">
        <v>89</v>
      </c>
      <c r="C78" s="2" t="s">
        <v>167</v>
      </c>
      <c r="D78" s="2" t="s">
        <v>40</v>
      </c>
      <c r="E78" s="2">
        <v>1</v>
      </c>
      <c r="F78" s="5">
        <f t="shared" si="1"/>
        <v>0</v>
      </c>
      <c r="G78" s="2">
        <v>1210</v>
      </c>
      <c r="H78" s="2">
        <v>1100</v>
      </c>
      <c r="I78" s="14">
        <f t="shared" si="5"/>
        <v>30</v>
      </c>
      <c r="J78" s="2">
        <v>45</v>
      </c>
      <c r="K78" s="2">
        <v>0</v>
      </c>
      <c r="L78" s="5">
        <f t="shared" si="6"/>
        <v>110</v>
      </c>
      <c r="M78" s="40">
        <v>134</v>
      </c>
      <c r="N78" s="53">
        <v>4.7935474436187581E-8</v>
      </c>
      <c r="O78" s="53">
        <v>1.4715287474444443E-7</v>
      </c>
      <c r="P78" s="53">
        <v>3.4682870053333333E-7</v>
      </c>
      <c r="Q78" s="53">
        <v>0.32222026919376684</v>
      </c>
      <c r="X78" s="53"/>
      <c r="AD78" s="53"/>
      <c r="AE78" s="1"/>
      <c r="AF78" s="1"/>
      <c r="AG78" s="1"/>
      <c r="AH78" s="1"/>
    </row>
    <row r="79" spans="2:34" x14ac:dyDescent="0.25">
      <c r="B79" s="2" t="s">
        <v>90</v>
      </c>
      <c r="C79" s="2" t="s">
        <v>167</v>
      </c>
      <c r="D79" s="2" t="s">
        <v>40</v>
      </c>
      <c r="E79" s="2">
        <v>1</v>
      </c>
      <c r="F79" s="5">
        <f t="shared" si="1"/>
        <v>0</v>
      </c>
      <c r="G79" s="2">
        <v>1230</v>
      </c>
      <c r="H79" s="2">
        <v>1165</v>
      </c>
      <c r="I79" s="14">
        <f t="shared" si="5"/>
        <v>50</v>
      </c>
      <c r="J79" s="2" t="s">
        <v>55</v>
      </c>
      <c r="K79" s="2">
        <v>0</v>
      </c>
      <c r="L79" s="5">
        <f t="shared" si="6"/>
        <v>65</v>
      </c>
      <c r="M79" s="40">
        <v>89</v>
      </c>
      <c r="N79" s="53">
        <v>0</v>
      </c>
      <c r="O79" s="53">
        <v>0</v>
      </c>
      <c r="P79" s="53">
        <v>0</v>
      </c>
      <c r="Q79" s="53">
        <v>0</v>
      </c>
      <c r="X79" s="53"/>
      <c r="AD79" s="53"/>
      <c r="AE79" s="1"/>
      <c r="AF79" s="1"/>
      <c r="AG79" s="1"/>
      <c r="AH79" s="1"/>
    </row>
    <row r="80" spans="2:34" ht="15.75" thickBot="1" x14ac:dyDescent="0.3">
      <c r="B80" s="8" t="s">
        <v>91</v>
      </c>
      <c r="C80" s="8" t="s">
        <v>167</v>
      </c>
      <c r="D80" s="8" t="s">
        <v>40</v>
      </c>
      <c r="E80" s="8">
        <v>1</v>
      </c>
      <c r="F80" s="30">
        <f t="shared" si="1"/>
        <v>0</v>
      </c>
      <c r="G80" s="8">
        <v>1230</v>
      </c>
      <c r="H80" s="8">
        <v>1100</v>
      </c>
      <c r="I80" s="54">
        <f t="shared" si="5"/>
        <v>50</v>
      </c>
      <c r="J80" s="8">
        <v>45</v>
      </c>
      <c r="K80" s="8">
        <v>0</v>
      </c>
      <c r="L80" s="30">
        <f t="shared" si="6"/>
        <v>130</v>
      </c>
      <c r="M80" s="39">
        <v>154</v>
      </c>
      <c r="N80" s="77">
        <v>4.1044064468265423E-8</v>
      </c>
      <c r="O80" s="77">
        <v>1.1934961070322579E-7</v>
      </c>
      <c r="P80" s="77">
        <v>3.7607255588148152E-7</v>
      </c>
      <c r="Q80" s="77">
        <v>0.55166557757892509</v>
      </c>
      <c r="X80" s="53"/>
      <c r="AD80" s="53"/>
      <c r="AE80" s="1"/>
      <c r="AF80" s="1"/>
      <c r="AG80" s="1"/>
      <c r="AH80" s="1"/>
    </row>
  </sheetData>
  <mergeCells count="7">
    <mergeCell ref="AF4:AH4"/>
    <mergeCell ref="S43:T43"/>
    <mergeCell ref="N3:P3"/>
    <mergeCell ref="AB69:AC69"/>
    <mergeCell ref="S3:U3"/>
    <mergeCell ref="V3:X3"/>
    <mergeCell ref="AC4:AE4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6F96A-6F1D-474A-A0EE-8B6F369D6B08}">
  <dimension ref="B4:Z109"/>
  <sheetViews>
    <sheetView zoomScale="80" zoomScaleNormal="80" workbookViewId="0">
      <selection activeCell="M108" sqref="M108"/>
    </sheetView>
  </sheetViews>
  <sheetFormatPr baseColWidth="10" defaultRowHeight="15" x14ac:dyDescent="0.25"/>
  <cols>
    <col min="2" max="2" width="23" bestFit="1" customWidth="1"/>
    <col min="3" max="7" width="19" customWidth="1"/>
    <col min="17" max="17" width="12.85546875" bestFit="1" customWidth="1"/>
    <col min="19" max="19" width="12.85546875" bestFit="1" customWidth="1"/>
  </cols>
  <sheetData>
    <row r="4" spans="2:12" x14ac:dyDescent="0.25">
      <c r="H4" s="111" t="s">
        <v>236</v>
      </c>
      <c r="I4" s="111"/>
      <c r="J4" s="111"/>
      <c r="K4" s="111"/>
      <c r="L4" s="111"/>
    </row>
    <row r="5" spans="2:12" ht="18.75" thickBot="1" x14ac:dyDescent="0.4">
      <c r="B5" s="8" t="s">
        <v>27</v>
      </c>
      <c r="C5" s="8" t="s">
        <v>194</v>
      </c>
      <c r="D5" s="8" t="s">
        <v>29</v>
      </c>
      <c r="E5" s="8" t="s">
        <v>31</v>
      </c>
      <c r="F5" s="8" t="s">
        <v>32</v>
      </c>
      <c r="G5" s="8" t="s">
        <v>82</v>
      </c>
      <c r="H5" s="21" t="s">
        <v>205</v>
      </c>
      <c r="I5" s="8" t="s">
        <v>233</v>
      </c>
      <c r="J5" s="8" t="s">
        <v>234</v>
      </c>
      <c r="K5" s="8" t="s">
        <v>235</v>
      </c>
      <c r="L5" s="21" t="s">
        <v>206</v>
      </c>
    </row>
    <row r="6" spans="2:12" x14ac:dyDescent="0.25">
      <c r="B6" s="2" t="s">
        <v>244</v>
      </c>
      <c r="C6" s="2" t="s">
        <v>39</v>
      </c>
      <c r="D6" s="2" t="s">
        <v>55</v>
      </c>
      <c r="E6" s="2">
        <v>1190</v>
      </c>
      <c r="F6" s="2">
        <v>1190</v>
      </c>
      <c r="G6" s="2">
        <v>24</v>
      </c>
      <c r="H6" s="19">
        <v>0</v>
      </c>
      <c r="I6" s="2">
        <v>0</v>
      </c>
      <c r="J6" s="2">
        <v>0.08</v>
      </c>
      <c r="K6" s="2">
        <v>0.7</v>
      </c>
      <c r="L6" s="19">
        <v>0.22</v>
      </c>
    </row>
    <row r="7" spans="2:12" x14ac:dyDescent="0.25">
      <c r="B7" s="2"/>
      <c r="C7" s="2" t="s">
        <v>39</v>
      </c>
      <c r="D7" s="2" t="s">
        <v>55</v>
      </c>
      <c r="E7" s="2">
        <v>1185</v>
      </c>
      <c r="F7" s="2">
        <v>1185</v>
      </c>
      <c r="G7" s="2">
        <v>24</v>
      </c>
    </row>
    <row r="8" spans="2:12" x14ac:dyDescent="0.25">
      <c r="B8" s="2"/>
      <c r="C8" s="2" t="s">
        <v>39</v>
      </c>
      <c r="D8" s="2" t="s">
        <v>55</v>
      </c>
      <c r="E8" s="2">
        <v>1180</v>
      </c>
      <c r="F8" s="2">
        <v>1180</v>
      </c>
      <c r="G8" s="2">
        <v>24</v>
      </c>
      <c r="H8" s="19"/>
      <c r="I8" s="2"/>
      <c r="J8" s="2"/>
      <c r="K8" s="2"/>
      <c r="L8" s="19"/>
    </row>
    <row r="9" spans="2:12" x14ac:dyDescent="0.25">
      <c r="B9" s="2"/>
      <c r="C9" s="2" t="s">
        <v>39</v>
      </c>
      <c r="D9" s="2" t="s">
        <v>55</v>
      </c>
      <c r="E9" s="2">
        <v>1175</v>
      </c>
      <c r="F9" s="2">
        <v>1175</v>
      </c>
      <c r="G9" s="2">
        <v>24</v>
      </c>
      <c r="H9" s="19"/>
      <c r="I9" s="2"/>
      <c r="J9" s="2"/>
      <c r="K9" s="2"/>
      <c r="L9" s="19"/>
    </row>
    <row r="10" spans="2:12" x14ac:dyDescent="0.25">
      <c r="B10" s="2"/>
      <c r="C10" s="2" t="s">
        <v>39</v>
      </c>
      <c r="D10" s="2" t="s">
        <v>55</v>
      </c>
      <c r="E10" s="2">
        <v>1160</v>
      </c>
      <c r="F10" s="2">
        <v>1160</v>
      </c>
      <c r="G10" s="2">
        <v>24</v>
      </c>
      <c r="H10" s="19"/>
      <c r="I10" s="2"/>
      <c r="J10" s="2"/>
      <c r="K10" s="2"/>
      <c r="L10" s="19"/>
    </row>
    <row r="11" spans="2:12" x14ac:dyDescent="0.25">
      <c r="B11" s="2"/>
      <c r="C11" s="2" t="s">
        <v>39</v>
      </c>
      <c r="D11" s="2" t="s">
        <v>55</v>
      </c>
      <c r="E11" s="2">
        <v>1150</v>
      </c>
      <c r="F11" s="2">
        <v>1150</v>
      </c>
      <c r="G11" s="2">
        <v>24</v>
      </c>
      <c r="H11" s="19"/>
      <c r="I11" s="2"/>
      <c r="J11" s="2"/>
      <c r="K11" s="2"/>
      <c r="L11" s="19"/>
    </row>
    <row r="12" spans="2:12" x14ac:dyDescent="0.25">
      <c r="B12" s="2"/>
      <c r="C12" s="2" t="s">
        <v>40</v>
      </c>
      <c r="D12" s="2"/>
      <c r="E12" s="2">
        <v>1170</v>
      </c>
      <c r="F12" s="2">
        <v>1170</v>
      </c>
      <c r="G12" s="2">
        <v>24</v>
      </c>
      <c r="H12" s="19"/>
      <c r="I12" s="2"/>
      <c r="J12" s="2"/>
      <c r="K12" s="2"/>
      <c r="L12" s="19"/>
    </row>
    <row r="13" spans="2:12" x14ac:dyDescent="0.25">
      <c r="B13" s="2"/>
      <c r="C13" s="2" t="s">
        <v>40</v>
      </c>
      <c r="D13" s="2"/>
      <c r="E13" s="2">
        <v>1160</v>
      </c>
      <c r="F13" s="2">
        <v>1160</v>
      </c>
      <c r="G13" s="2">
        <v>24</v>
      </c>
      <c r="H13" s="19"/>
      <c r="I13" s="2"/>
      <c r="J13" s="2"/>
      <c r="K13" s="2"/>
      <c r="L13" s="19"/>
    </row>
    <row r="14" spans="2:12" x14ac:dyDescent="0.25">
      <c r="B14" s="6"/>
      <c r="C14" s="6" t="s">
        <v>40</v>
      </c>
      <c r="D14" s="6"/>
      <c r="E14" s="6">
        <v>1150</v>
      </c>
      <c r="F14" s="6">
        <v>1150</v>
      </c>
      <c r="G14" s="6">
        <v>24</v>
      </c>
      <c r="H14" s="22"/>
      <c r="I14" s="6"/>
      <c r="J14" s="6"/>
      <c r="K14" s="6"/>
      <c r="L14" s="22"/>
    </row>
    <row r="15" spans="2:12" x14ac:dyDescent="0.25">
      <c r="B15" s="2" t="s">
        <v>79</v>
      </c>
      <c r="C15" s="2" t="s">
        <v>39</v>
      </c>
      <c r="D15" s="2">
        <v>1</v>
      </c>
      <c r="E15" s="2">
        <v>1190</v>
      </c>
      <c r="F15" s="2">
        <v>1165</v>
      </c>
      <c r="G15" s="2">
        <v>0</v>
      </c>
      <c r="H15" s="19" t="s">
        <v>245</v>
      </c>
      <c r="I15" s="2">
        <v>7.0000000000000007E-2</v>
      </c>
      <c r="J15" s="2">
        <v>0.13</v>
      </c>
      <c r="K15" s="2">
        <v>0.6</v>
      </c>
      <c r="L15" s="19">
        <v>0.2</v>
      </c>
    </row>
    <row r="16" spans="2:12" x14ac:dyDescent="0.25">
      <c r="B16" s="2" t="s">
        <v>81</v>
      </c>
      <c r="C16" s="2" t="s">
        <v>39</v>
      </c>
      <c r="D16" s="2">
        <v>1</v>
      </c>
      <c r="E16" s="2">
        <v>1190</v>
      </c>
      <c r="F16" s="2">
        <v>1165</v>
      </c>
      <c r="G16" s="2">
        <v>0</v>
      </c>
      <c r="H16" s="19">
        <v>0</v>
      </c>
      <c r="I16" s="2">
        <v>0</v>
      </c>
      <c r="J16" s="2">
        <v>0.02</v>
      </c>
      <c r="K16" s="2">
        <v>0.59</v>
      </c>
      <c r="L16" s="19">
        <v>0.39</v>
      </c>
    </row>
    <row r="17" spans="2:26" x14ac:dyDescent="0.25">
      <c r="B17" s="2" t="s">
        <v>80</v>
      </c>
      <c r="C17" s="2" t="s">
        <v>39</v>
      </c>
      <c r="D17" s="2">
        <v>1</v>
      </c>
      <c r="E17" s="2">
        <v>1190</v>
      </c>
      <c r="F17" s="2">
        <v>1165</v>
      </c>
      <c r="G17" s="2">
        <v>0</v>
      </c>
      <c r="H17" s="19">
        <v>0</v>
      </c>
      <c r="I17" s="2">
        <v>0.05</v>
      </c>
      <c r="J17" s="2">
        <v>0.15</v>
      </c>
      <c r="K17" s="2">
        <v>0.57999999999999996</v>
      </c>
      <c r="L17" s="19">
        <v>0.21</v>
      </c>
      <c r="N17" s="2"/>
      <c r="O17" s="5"/>
      <c r="P17" s="5"/>
      <c r="Q17" s="5"/>
      <c r="R17" s="5"/>
      <c r="S17" s="81"/>
      <c r="U17" s="82"/>
      <c r="V17" s="82"/>
      <c r="W17" s="82"/>
      <c r="X17" s="82"/>
      <c r="Y17" s="82"/>
      <c r="Z17" s="81"/>
    </row>
    <row r="18" spans="2:26" x14ac:dyDescent="0.25">
      <c r="B18" s="2" t="s">
        <v>76</v>
      </c>
      <c r="C18" s="2" t="s">
        <v>39</v>
      </c>
      <c r="D18" s="2">
        <v>1</v>
      </c>
      <c r="E18" s="2">
        <v>1190</v>
      </c>
      <c r="F18" s="2">
        <v>1137</v>
      </c>
      <c r="G18" s="2">
        <v>0</v>
      </c>
      <c r="H18" s="19">
        <v>0</v>
      </c>
      <c r="I18" s="2">
        <v>0.05</v>
      </c>
      <c r="J18" s="2">
        <v>0.14000000000000001</v>
      </c>
      <c r="K18" s="2">
        <v>0.52</v>
      </c>
      <c r="L18" s="19">
        <v>0.28999999999999998</v>
      </c>
      <c r="N18" s="5"/>
      <c r="O18" s="5"/>
      <c r="P18" s="5"/>
      <c r="Q18" s="5"/>
      <c r="R18" s="5"/>
      <c r="S18" s="81"/>
      <c r="U18" s="82"/>
      <c r="V18" s="82"/>
      <c r="W18" s="82"/>
      <c r="X18" s="82"/>
      <c r="Y18" s="82"/>
      <c r="Z18" s="81"/>
    </row>
    <row r="19" spans="2:26" x14ac:dyDescent="0.25">
      <c r="B19" s="2" t="s">
        <v>77</v>
      </c>
      <c r="C19" s="2" t="s">
        <v>39</v>
      </c>
      <c r="D19" s="2">
        <v>1</v>
      </c>
      <c r="E19" s="2">
        <v>1190</v>
      </c>
      <c r="F19" s="2">
        <v>1120</v>
      </c>
      <c r="G19" s="2">
        <v>0</v>
      </c>
      <c r="H19" s="19">
        <v>0.02</v>
      </c>
      <c r="I19" s="2">
        <v>0.09</v>
      </c>
      <c r="J19" s="2">
        <v>0.09</v>
      </c>
      <c r="K19" s="2">
        <v>0.5</v>
      </c>
      <c r="L19" s="19">
        <v>0.3</v>
      </c>
      <c r="N19" s="5"/>
      <c r="O19" s="5"/>
      <c r="P19" s="5"/>
      <c r="Q19" s="5"/>
      <c r="R19" s="5"/>
      <c r="S19" s="81"/>
      <c r="U19" s="82"/>
      <c r="V19" s="82"/>
      <c r="W19" s="82"/>
      <c r="X19" s="82"/>
      <c r="Y19" s="82"/>
      <c r="Z19" s="81"/>
    </row>
    <row r="20" spans="2:26" x14ac:dyDescent="0.25">
      <c r="B20" s="6" t="s">
        <v>78</v>
      </c>
      <c r="C20" s="6" t="s">
        <v>39</v>
      </c>
      <c r="D20" s="6">
        <v>1</v>
      </c>
      <c r="E20" s="6">
        <v>1190</v>
      </c>
      <c r="F20" s="6">
        <v>1100</v>
      </c>
      <c r="G20" s="6">
        <v>0</v>
      </c>
      <c r="H20" s="22">
        <v>0.01</v>
      </c>
      <c r="I20" s="6">
        <v>0.1</v>
      </c>
      <c r="J20" s="6">
        <v>0.14000000000000001</v>
      </c>
      <c r="K20" s="6">
        <v>0.52</v>
      </c>
      <c r="L20" s="22">
        <v>0.23</v>
      </c>
      <c r="N20" s="5"/>
      <c r="O20" s="5"/>
      <c r="P20" s="5"/>
      <c r="Q20" s="5"/>
      <c r="R20" s="5"/>
      <c r="S20" s="81"/>
      <c r="U20" s="5"/>
      <c r="V20" s="5"/>
      <c r="W20" s="5"/>
      <c r="X20" s="5"/>
      <c r="Y20" s="5"/>
      <c r="Z20" s="81"/>
    </row>
    <row r="21" spans="2:26" x14ac:dyDescent="0.25">
      <c r="B21" s="2" t="s">
        <v>195</v>
      </c>
      <c r="C21" s="2" t="s">
        <v>39</v>
      </c>
      <c r="D21" s="2">
        <v>9</v>
      </c>
      <c r="E21" s="2">
        <v>1190</v>
      </c>
      <c r="F21" s="2">
        <v>1165</v>
      </c>
      <c r="G21" s="2">
        <v>0</v>
      </c>
      <c r="H21" s="19">
        <v>0</v>
      </c>
      <c r="I21" s="2">
        <v>0</v>
      </c>
      <c r="J21" s="2">
        <v>0.02</v>
      </c>
      <c r="K21" s="2">
        <v>0.3</v>
      </c>
      <c r="L21" s="19">
        <v>0.68</v>
      </c>
      <c r="N21" s="5"/>
      <c r="O21" s="5"/>
      <c r="P21" s="5"/>
      <c r="Q21" s="5"/>
      <c r="R21" s="5"/>
      <c r="S21" s="81"/>
      <c r="U21" s="5"/>
      <c r="V21" s="5"/>
      <c r="W21" s="5"/>
      <c r="X21" s="5"/>
      <c r="Y21" s="5"/>
      <c r="Z21" s="81"/>
    </row>
    <row r="22" spans="2:26" x14ac:dyDescent="0.25">
      <c r="B22" s="2" t="s">
        <v>196</v>
      </c>
      <c r="C22" s="2" t="s">
        <v>39</v>
      </c>
      <c r="D22" s="2">
        <v>9</v>
      </c>
      <c r="E22" s="2">
        <v>1190</v>
      </c>
      <c r="F22" s="2">
        <v>1140</v>
      </c>
      <c r="G22" s="2">
        <v>0</v>
      </c>
      <c r="H22" s="19">
        <v>0</v>
      </c>
      <c r="I22" s="2">
        <v>0.05</v>
      </c>
      <c r="J22" s="2">
        <v>0.11</v>
      </c>
      <c r="K22" s="2">
        <v>0.46</v>
      </c>
      <c r="L22" s="19">
        <v>0.38</v>
      </c>
      <c r="N22" s="5"/>
      <c r="O22" s="5"/>
      <c r="P22" s="5"/>
      <c r="Q22" s="5"/>
      <c r="R22" s="5"/>
      <c r="S22" s="81"/>
      <c r="U22" s="5"/>
      <c r="V22" s="5"/>
      <c r="W22" s="5"/>
      <c r="X22" s="5"/>
      <c r="Y22" s="5"/>
      <c r="Z22" s="81"/>
    </row>
    <row r="23" spans="2:26" x14ac:dyDescent="0.25">
      <c r="B23" s="2" t="s">
        <v>197</v>
      </c>
      <c r="C23" s="2" t="s">
        <v>39</v>
      </c>
      <c r="D23" s="2">
        <v>9</v>
      </c>
      <c r="E23" s="2">
        <v>1190</v>
      </c>
      <c r="F23" s="2">
        <v>1140</v>
      </c>
      <c r="G23" s="2">
        <v>0</v>
      </c>
      <c r="H23" s="19">
        <v>0</v>
      </c>
      <c r="I23" s="2">
        <v>0.02</v>
      </c>
      <c r="J23" s="2">
        <v>0.09</v>
      </c>
      <c r="K23" s="2">
        <v>0.44</v>
      </c>
      <c r="L23" s="19">
        <v>0.45</v>
      </c>
      <c r="N23" s="5"/>
      <c r="O23" s="5"/>
      <c r="P23" s="5"/>
      <c r="Q23" s="5"/>
      <c r="R23" s="5"/>
      <c r="S23" s="81"/>
    </row>
    <row r="24" spans="2:26" x14ac:dyDescent="0.25">
      <c r="B24" s="2" t="s">
        <v>198</v>
      </c>
      <c r="C24" s="2" t="s">
        <v>39</v>
      </c>
      <c r="D24" s="2">
        <v>9</v>
      </c>
      <c r="E24" s="2">
        <v>1190</v>
      </c>
      <c r="F24" s="2">
        <v>1120</v>
      </c>
      <c r="G24" s="2">
        <v>0</v>
      </c>
      <c r="H24" s="19">
        <v>0.02</v>
      </c>
      <c r="I24" s="2">
        <v>0.14000000000000001</v>
      </c>
      <c r="J24" s="2">
        <v>0.19</v>
      </c>
      <c r="K24" s="2">
        <v>0.37</v>
      </c>
      <c r="L24" s="19">
        <v>0.28000000000000003</v>
      </c>
      <c r="N24" s="5"/>
      <c r="O24" s="5"/>
      <c r="P24" s="5"/>
      <c r="Q24" s="5"/>
      <c r="R24" s="5"/>
      <c r="S24" s="81"/>
    </row>
    <row r="25" spans="2:26" x14ac:dyDescent="0.25">
      <c r="B25" s="2" t="s">
        <v>199</v>
      </c>
      <c r="C25" s="2" t="s">
        <v>39</v>
      </c>
      <c r="D25" s="2">
        <v>9</v>
      </c>
      <c r="E25" s="2">
        <v>1190</v>
      </c>
      <c r="F25" s="2">
        <v>1120</v>
      </c>
      <c r="G25" s="2">
        <v>0</v>
      </c>
      <c r="H25" s="19">
        <v>0.02</v>
      </c>
      <c r="I25" s="2">
        <v>0.09</v>
      </c>
      <c r="J25" s="2">
        <v>0.15</v>
      </c>
      <c r="K25" s="2">
        <v>0.38</v>
      </c>
      <c r="L25" s="19">
        <v>0.36</v>
      </c>
      <c r="N25" s="5"/>
      <c r="O25" s="5"/>
      <c r="P25" s="5"/>
      <c r="Q25" s="5"/>
      <c r="R25" s="5"/>
      <c r="S25" s="81"/>
    </row>
    <row r="26" spans="2:26" x14ac:dyDescent="0.25">
      <c r="B26" s="2" t="s">
        <v>84</v>
      </c>
      <c r="C26" s="2" t="s">
        <v>39</v>
      </c>
      <c r="D26" s="2">
        <v>9</v>
      </c>
      <c r="E26" s="2">
        <v>1190</v>
      </c>
      <c r="F26" s="2">
        <v>1100</v>
      </c>
      <c r="G26" s="2">
        <v>0</v>
      </c>
      <c r="H26" s="19">
        <v>0.01</v>
      </c>
      <c r="I26" s="2">
        <v>0.06</v>
      </c>
      <c r="J26" s="2">
        <v>0.12</v>
      </c>
      <c r="K26" s="2">
        <v>0.46</v>
      </c>
      <c r="L26" s="19">
        <v>0.36</v>
      </c>
      <c r="N26" s="5"/>
      <c r="O26" s="5"/>
      <c r="P26" s="5"/>
      <c r="Q26" s="5"/>
      <c r="R26" s="5"/>
      <c r="S26" s="81"/>
    </row>
    <row r="27" spans="2:26" x14ac:dyDescent="0.25">
      <c r="B27" s="2" t="s">
        <v>37</v>
      </c>
      <c r="C27" s="2" t="s">
        <v>39</v>
      </c>
      <c r="D27" s="2">
        <v>9</v>
      </c>
      <c r="E27" s="2">
        <v>1190</v>
      </c>
      <c r="F27" s="2">
        <v>1050</v>
      </c>
      <c r="G27" s="2">
        <v>0</v>
      </c>
      <c r="H27" s="19">
        <v>0.03</v>
      </c>
      <c r="I27" s="2">
        <v>0.19</v>
      </c>
      <c r="J27" s="2">
        <v>0.23</v>
      </c>
      <c r="K27" s="2">
        <v>0.47</v>
      </c>
      <c r="L27" s="19">
        <v>0.08</v>
      </c>
      <c r="N27" s="5"/>
      <c r="O27" s="5"/>
      <c r="P27" s="5"/>
      <c r="Q27" s="5"/>
      <c r="R27" s="5"/>
      <c r="S27" s="81"/>
    </row>
    <row r="28" spans="2:26" x14ac:dyDescent="0.25">
      <c r="B28" s="6" t="s">
        <v>38</v>
      </c>
      <c r="C28" s="6" t="s">
        <v>39</v>
      </c>
      <c r="D28" s="6">
        <v>9</v>
      </c>
      <c r="E28" s="6">
        <v>1190</v>
      </c>
      <c r="F28" s="6">
        <v>1000</v>
      </c>
      <c r="G28" s="6">
        <v>0</v>
      </c>
      <c r="H28" s="22">
        <v>0.01</v>
      </c>
      <c r="I28" s="6">
        <v>0.18</v>
      </c>
      <c r="J28" s="6">
        <v>0.32</v>
      </c>
      <c r="K28" s="6">
        <v>0.48</v>
      </c>
      <c r="L28" s="22">
        <v>0.01</v>
      </c>
      <c r="N28" s="2"/>
      <c r="O28" s="2"/>
      <c r="P28" s="2"/>
      <c r="Q28" s="2"/>
      <c r="R28" s="2"/>
      <c r="S28" s="81"/>
    </row>
    <row r="29" spans="2:26" x14ac:dyDescent="0.25">
      <c r="B29" s="20" t="s">
        <v>41</v>
      </c>
      <c r="C29" s="2" t="s">
        <v>39</v>
      </c>
      <c r="D29" s="20">
        <v>25</v>
      </c>
      <c r="E29" s="2">
        <v>1190</v>
      </c>
      <c r="F29" s="20">
        <v>1165</v>
      </c>
      <c r="G29" s="20">
        <v>0</v>
      </c>
      <c r="H29" s="23">
        <v>0</v>
      </c>
      <c r="I29" s="20">
        <v>0</v>
      </c>
      <c r="J29" s="20">
        <v>0.03</v>
      </c>
      <c r="K29" s="20">
        <v>0.55000000000000004</v>
      </c>
      <c r="L29" s="23">
        <v>0.41</v>
      </c>
      <c r="N29" s="5"/>
      <c r="O29" s="5"/>
      <c r="P29" s="5"/>
      <c r="Q29" s="5"/>
      <c r="R29" s="5"/>
      <c r="S29" s="81"/>
    </row>
    <row r="30" spans="2:26" x14ac:dyDescent="0.25">
      <c r="B30" s="2" t="s">
        <v>42</v>
      </c>
      <c r="C30" s="2" t="s">
        <v>39</v>
      </c>
      <c r="D30" s="2">
        <v>25</v>
      </c>
      <c r="E30" s="2">
        <v>1190</v>
      </c>
      <c r="F30" s="2">
        <v>1100</v>
      </c>
      <c r="G30" s="2">
        <v>0</v>
      </c>
      <c r="H30" s="19">
        <v>0.01</v>
      </c>
      <c r="I30" s="2">
        <v>0.06</v>
      </c>
      <c r="J30" s="2">
        <v>0.12</v>
      </c>
      <c r="K30" s="2">
        <v>0.49</v>
      </c>
      <c r="L30" s="19">
        <v>0.32</v>
      </c>
      <c r="N30" s="5"/>
      <c r="O30" s="5"/>
      <c r="P30" s="5"/>
      <c r="Q30" s="5"/>
      <c r="R30" s="5"/>
      <c r="S30" s="81"/>
    </row>
    <row r="31" spans="2:26" x14ac:dyDescent="0.25">
      <c r="B31" s="2" t="s">
        <v>99</v>
      </c>
      <c r="C31" s="6" t="s">
        <v>39</v>
      </c>
      <c r="D31" s="2">
        <v>25</v>
      </c>
      <c r="E31" s="6">
        <v>1190</v>
      </c>
      <c r="F31" s="2">
        <v>1050</v>
      </c>
      <c r="G31" s="2">
        <v>0</v>
      </c>
      <c r="H31" s="19">
        <v>0.08</v>
      </c>
      <c r="I31" s="2">
        <v>0.19</v>
      </c>
      <c r="J31" s="2">
        <v>0.22</v>
      </c>
      <c r="K31" s="2">
        <v>0.36</v>
      </c>
      <c r="L31" s="19">
        <v>0.16</v>
      </c>
      <c r="N31" s="5"/>
      <c r="O31" s="5"/>
      <c r="P31" s="5"/>
      <c r="Q31" s="5"/>
      <c r="R31" s="5"/>
      <c r="S31" s="81"/>
    </row>
    <row r="32" spans="2:26" x14ac:dyDescent="0.25">
      <c r="B32" s="20" t="s">
        <v>43</v>
      </c>
      <c r="C32" s="2" t="s">
        <v>39</v>
      </c>
      <c r="D32" s="20">
        <v>125</v>
      </c>
      <c r="E32" s="2">
        <v>1190</v>
      </c>
      <c r="F32" s="20">
        <v>1165</v>
      </c>
      <c r="G32" s="20">
        <v>0</v>
      </c>
      <c r="H32" s="23" t="s">
        <v>55</v>
      </c>
      <c r="I32" s="20" t="s">
        <v>55</v>
      </c>
      <c r="J32" s="20" t="s">
        <v>55</v>
      </c>
      <c r="K32" s="20" t="s">
        <v>55</v>
      </c>
      <c r="L32" s="23" t="s">
        <v>55</v>
      </c>
    </row>
    <row r="33" spans="2:17" x14ac:dyDescent="0.25">
      <c r="B33" s="2" t="s">
        <v>45</v>
      </c>
      <c r="C33" s="2" t="s">
        <v>39</v>
      </c>
      <c r="D33" s="2">
        <v>125</v>
      </c>
      <c r="E33" s="2">
        <v>1190</v>
      </c>
      <c r="F33" s="2">
        <v>1100</v>
      </c>
      <c r="G33" s="2">
        <v>0</v>
      </c>
      <c r="H33" s="19">
        <v>0</v>
      </c>
      <c r="I33" s="2">
        <v>0.03</v>
      </c>
      <c r="J33" s="2">
        <v>7.0000000000000007E-2</v>
      </c>
      <c r="K33" s="2">
        <v>0.53</v>
      </c>
      <c r="L33" s="19">
        <v>0.37</v>
      </c>
      <c r="O33" s="19"/>
      <c r="P33" s="19"/>
    </row>
    <row r="34" spans="2:17" x14ac:dyDescent="0.25">
      <c r="B34" s="2" t="s">
        <v>44</v>
      </c>
      <c r="C34" s="2" t="s">
        <v>39</v>
      </c>
      <c r="D34" s="2">
        <v>125</v>
      </c>
      <c r="E34" s="2">
        <v>1190</v>
      </c>
      <c r="F34" s="2">
        <v>1100</v>
      </c>
      <c r="G34" s="2">
        <v>0</v>
      </c>
      <c r="H34" s="19">
        <v>0.01</v>
      </c>
      <c r="I34" s="2">
        <v>7.0000000000000007E-2</v>
      </c>
      <c r="J34" s="2">
        <v>0.1</v>
      </c>
      <c r="K34" s="2">
        <v>0.48</v>
      </c>
      <c r="L34" s="19">
        <v>0.34</v>
      </c>
      <c r="O34" s="5"/>
      <c r="P34" s="5"/>
      <c r="Q34" s="81"/>
    </row>
    <row r="35" spans="2:17" x14ac:dyDescent="0.25">
      <c r="B35" s="2" t="s">
        <v>100</v>
      </c>
      <c r="C35" s="6" t="s">
        <v>39</v>
      </c>
      <c r="D35" s="6">
        <v>125</v>
      </c>
      <c r="E35" s="6">
        <v>1190</v>
      </c>
      <c r="F35" s="2">
        <v>1050</v>
      </c>
      <c r="G35" s="2">
        <v>0</v>
      </c>
      <c r="H35" s="19">
        <v>0.02</v>
      </c>
      <c r="I35" s="2">
        <v>0.08</v>
      </c>
      <c r="J35" s="2">
        <v>0.13</v>
      </c>
      <c r="K35" s="2">
        <v>0.55000000000000004</v>
      </c>
      <c r="L35" s="19">
        <v>0.22</v>
      </c>
      <c r="N35" s="1"/>
      <c r="O35" s="5"/>
      <c r="P35" s="5"/>
      <c r="Q35" s="81"/>
    </row>
    <row r="36" spans="2:17" x14ac:dyDescent="0.25">
      <c r="B36" s="20" t="s">
        <v>57</v>
      </c>
      <c r="C36" s="2" t="s">
        <v>40</v>
      </c>
      <c r="D36" s="20">
        <v>1</v>
      </c>
      <c r="E36" s="2">
        <v>1190</v>
      </c>
      <c r="F36" s="20">
        <v>1165</v>
      </c>
      <c r="G36" s="20">
        <v>0</v>
      </c>
      <c r="H36" s="23">
        <v>0.17</v>
      </c>
      <c r="I36" s="20">
        <v>0.19</v>
      </c>
      <c r="J36" s="20">
        <v>0.28000000000000003</v>
      </c>
      <c r="K36" s="20">
        <v>0.28000000000000003</v>
      </c>
      <c r="L36" s="23">
        <v>0.08</v>
      </c>
      <c r="O36" s="5"/>
      <c r="P36" s="5"/>
      <c r="Q36" s="81"/>
    </row>
    <row r="37" spans="2:17" x14ac:dyDescent="0.25">
      <c r="B37" s="2" t="s">
        <v>58</v>
      </c>
      <c r="C37" s="2" t="s">
        <v>40</v>
      </c>
      <c r="D37" s="2">
        <v>1</v>
      </c>
      <c r="E37" s="2">
        <v>1190</v>
      </c>
      <c r="F37" s="2">
        <v>1140</v>
      </c>
      <c r="G37" s="2">
        <v>0</v>
      </c>
      <c r="H37" s="19">
        <v>0.43</v>
      </c>
      <c r="I37" s="2">
        <v>0.18</v>
      </c>
      <c r="J37" s="2">
        <v>0.28999999999999998</v>
      </c>
      <c r="K37" s="2">
        <v>7.0000000000000007E-2</v>
      </c>
      <c r="L37" s="19">
        <v>0.04</v>
      </c>
      <c r="O37" s="5"/>
      <c r="P37" s="5"/>
      <c r="Q37" s="81"/>
    </row>
    <row r="38" spans="2:17" x14ac:dyDescent="0.25">
      <c r="B38" s="2" t="s">
        <v>59</v>
      </c>
      <c r="C38" s="2" t="s">
        <v>40</v>
      </c>
      <c r="D38" s="2">
        <v>1</v>
      </c>
      <c r="E38" s="2">
        <v>1190</v>
      </c>
      <c r="F38" s="2">
        <v>1120</v>
      </c>
      <c r="G38" s="2">
        <v>0</v>
      </c>
      <c r="H38" s="19">
        <v>0.44</v>
      </c>
      <c r="I38" s="2">
        <v>0.2</v>
      </c>
      <c r="J38" s="2">
        <v>0.11</v>
      </c>
      <c r="K38" s="2">
        <v>0.16</v>
      </c>
      <c r="L38" s="19">
        <v>0.08</v>
      </c>
      <c r="O38" s="5"/>
      <c r="P38" s="5"/>
      <c r="Q38" s="81"/>
    </row>
    <row r="39" spans="2:17" x14ac:dyDescent="0.25">
      <c r="B39" s="6" t="s">
        <v>60</v>
      </c>
      <c r="C39" s="6" t="s">
        <v>40</v>
      </c>
      <c r="D39" s="6">
        <v>1</v>
      </c>
      <c r="E39" s="6">
        <v>1190</v>
      </c>
      <c r="F39" s="6">
        <v>1100</v>
      </c>
      <c r="G39" s="6">
        <v>0</v>
      </c>
      <c r="H39" s="22">
        <v>0.44</v>
      </c>
      <c r="I39" s="6">
        <v>0.24</v>
      </c>
      <c r="J39" s="6">
        <v>0.1</v>
      </c>
      <c r="K39" s="6">
        <v>0.11</v>
      </c>
      <c r="L39" s="22">
        <v>0.11</v>
      </c>
      <c r="O39" s="5"/>
      <c r="P39" s="5"/>
      <c r="Q39" s="81"/>
    </row>
    <row r="40" spans="2:17" x14ac:dyDescent="0.25">
      <c r="B40" s="2" t="s">
        <v>61</v>
      </c>
      <c r="C40" s="2" t="s">
        <v>40</v>
      </c>
      <c r="D40" s="2">
        <v>9</v>
      </c>
      <c r="E40" s="2">
        <v>1190</v>
      </c>
      <c r="F40" s="2">
        <v>1050</v>
      </c>
      <c r="G40" s="2">
        <v>0</v>
      </c>
      <c r="H40" s="19">
        <v>0.71</v>
      </c>
      <c r="I40" s="2">
        <v>0.14000000000000001</v>
      </c>
      <c r="J40" s="2">
        <v>0.08</v>
      </c>
      <c r="K40" s="2">
        <v>0.04</v>
      </c>
      <c r="L40" s="19">
        <v>0.04</v>
      </c>
      <c r="O40" s="5"/>
      <c r="P40" s="5"/>
      <c r="Q40" s="81"/>
    </row>
    <row r="41" spans="2:17" x14ac:dyDescent="0.25">
      <c r="B41" s="6" t="s">
        <v>62</v>
      </c>
      <c r="C41" s="6" t="s">
        <v>40</v>
      </c>
      <c r="D41" s="6">
        <v>9</v>
      </c>
      <c r="E41" s="6">
        <v>1190</v>
      </c>
      <c r="F41" s="6">
        <v>1000</v>
      </c>
      <c r="G41" s="6">
        <v>0</v>
      </c>
      <c r="H41" s="22">
        <v>0.6</v>
      </c>
      <c r="I41" s="6">
        <v>0.3</v>
      </c>
      <c r="J41" s="6">
        <v>7.0000000000000007E-2</v>
      </c>
      <c r="K41" s="6">
        <v>0.02</v>
      </c>
      <c r="L41" s="22">
        <v>0.01</v>
      </c>
      <c r="O41" s="2"/>
      <c r="P41" s="2"/>
      <c r="Q41" s="81"/>
    </row>
    <row r="42" spans="2:17" x14ac:dyDescent="0.25">
      <c r="B42" s="2" t="s">
        <v>63</v>
      </c>
      <c r="C42" s="2" t="s">
        <v>40</v>
      </c>
      <c r="D42" s="2">
        <v>25</v>
      </c>
      <c r="E42" s="2">
        <v>1190</v>
      </c>
      <c r="F42" s="2">
        <v>1165</v>
      </c>
      <c r="G42" s="2">
        <v>0</v>
      </c>
      <c r="H42" s="19" t="s">
        <v>55</v>
      </c>
      <c r="I42" s="2" t="s">
        <v>55</v>
      </c>
      <c r="J42" s="2" t="s">
        <v>55</v>
      </c>
      <c r="K42" s="2" t="s">
        <v>55</v>
      </c>
      <c r="L42" s="19" t="s">
        <v>55</v>
      </c>
      <c r="O42" s="5"/>
      <c r="P42" s="5"/>
      <c r="Q42" s="81"/>
    </row>
    <row r="43" spans="2:17" x14ac:dyDescent="0.25">
      <c r="B43" s="2" t="s">
        <v>64</v>
      </c>
      <c r="C43" s="2" t="s">
        <v>40</v>
      </c>
      <c r="D43" s="2">
        <v>25</v>
      </c>
      <c r="E43" s="2">
        <v>1190</v>
      </c>
      <c r="F43" s="2">
        <v>1100</v>
      </c>
      <c r="G43" s="2">
        <v>0</v>
      </c>
      <c r="H43" s="19">
        <v>0.56000000000000005</v>
      </c>
      <c r="I43" s="2">
        <v>0.22</v>
      </c>
      <c r="J43" s="2">
        <v>7.0000000000000007E-2</v>
      </c>
      <c r="K43" s="2">
        <v>0.04</v>
      </c>
      <c r="L43" s="19">
        <v>0.11</v>
      </c>
      <c r="O43" s="5"/>
      <c r="P43" s="5"/>
      <c r="Q43" s="81"/>
    </row>
    <row r="44" spans="2:17" x14ac:dyDescent="0.25">
      <c r="B44" s="6" t="s">
        <v>98</v>
      </c>
      <c r="C44" s="6" t="s">
        <v>40</v>
      </c>
      <c r="D44" s="6">
        <v>25</v>
      </c>
      <c r="E44" s="6">
        <v>1190</v>
      </c>
      <c r="F44" s="6">
        <v>1050</v>
      </c>
      <c r="G44" s="6">
        <v>0</v>
      </c>
      <c r="H44" s="22">
        <v>0.79</v>
      </c>
      <c r="I44" s="6">
        <v>0.12</v>
      </c>
      <c r="J44" s="6">
        <v>0.06</v>
      </c>
      <c r="K44" s="6">
        <v>0.01</v>
      </c>
      <c r="L44" s="22">
        <v>0.02</v>
      </c>
      <c r="O44" s="5"/>
      <c r="P44" s="5"/>
      <c r="Q44" s="81"/>
    </row>
    <row r="45" spans="2:17" x14ac:dyDescent="0.25">
      <c r="B45" s="2" t="s">
        <v>65</v>
      </c>
      <c r="C45" s="2" t="s">
        <v>40</v>
      </c>
      <c r="D45" s="2">
        <v>125</v>
      </c>
      <c r="E45" s="2">
        <v>1190</v>
      </c>
      <c r="F45" s="2">
        <v>1165</v>
      </c>
      <c r="G45" s="2">
        <v>0</v>
      </c>
      <c r="H45" s="19" t="s">
        <v>55</v>
      </c>
      <c r="I45" s="2" t="s">
        <v>55</v>
      </c>
      <c r="J45" s="2" t="s">
        <v>55</v>
      </c>
      <c r="K45" s="2" t="s">
        <v>55</v>
      </c>
      <c r="L45" s="19" t="s">
        <v>55</v>
      </c>
      <c r="O45" s="80"/>
      <c r="P45" s="80"/>
      <c r="Q45" s="81"/>
    </row>
    <row r="46" spans="2:17" x14ac:dyDescent="0.25">
      <c r="B46" s="6" t="s">
        <v>66</v>
      </c>
      <c r="C46" s="6" t="s">
        <v>40</v>
      </c>
      <c r="D46" s="6">
        <v>125</v>
      </c>
      <c r="E46" s="6">
        <v>1190</v>
      </c>
      <c r="F46" s="6">
        <v>1050</v>
      </c>
      <c r="G46" s="6">
        <v>0</v>
      </c>
      <c r="H46" s="22" t="s">
        <v>55</v>
      </c>
      <c r="I46" s="6" t="s">
        <v>55</v>
      </c>
      <c r="J46" s="6" t="s">
        <v>55</v>
      </c>
      <c r="K46" s="6" t="s">
        <v>55</v>
      </c>
      <c r="L46" s="22" t="s">
        <v>55</v>
      </c>
      <c r="O46" s="82"/>
      <c r="P46" s="82"/>
      <c r="Q46" s="81"/>
    </row>
    <row r="47" spans="2:17" x14ac:dyDescent="0.25">
      <c r="B47" s="2" t="s">
        <v>65</v>
      </c>
      <c r="C47" s="2" t="s">
        <v>40</v>
      </c>
      <c r="D47" s="2">
        <v>1</v>
      </c>
      <c r="E47" s="2">
        <v>1210</v>
      </c>
      <c r="F47" s="2">
        <v>1165</v>
      </c>
      <c r="G47" s="2">
        <v>0</v>
      </c>
      <c r="H47" s="19" t="s">
        <v>55</v>
      </c>
      <c r="I47" s="2" t="s">
        <v>55</v>
      </c>
      <c r="J47" s="2" t="s">
        <v>55</v>
      </c>
      <c r="K47" s="2" t="s">
        <v>55</v>
      </c>
      <c r="L47" s="19" t="s">
        <v>55</v>
      </c>
      <c r="O47" s="82"/>
      <c r="P47" s="82"/>
      <c r="Q47" s="81"/>
    </row>
    <row r="48" spans="2:17" x14ac:dyDescent="0.25">
      <c r="B48" s="2" t="s">
        <v>66</v>
      </c>
      <c r="C48" s="2" t="s">
        <v>40</v>
      </c>
      <c r="D48" s="2">
        <v>1</v>
      </c>
      <c r="E48" s="2">
        <v>1210</v>
      </c>
      <c r="F48" s="2">
        <v>1140</v>
      </c>
      <c r="G48" s="2">
        <v>0</v>
      </c>
      <c r="H48" s="19">
        <v>1</v>
      </c>
      <c r="I48" s="2" t="s">
        <v>55</v>
      </c>
      <c r="J48" s="2" t="s">
        <v>55</v>
      </c>
      <c r="K48" s="2">
        <v>0</v>
      </c>
      <c r="L48" s="19">
        <v>0</v>
      </c>
      <c r="O48" s="82"/>
      <c r="P48" s="82"/>
      <c r="Q48" s="81"/>
    </row>
    <row r="49" spans="2:12" x14ac:dyDescent="0.25">
      <c r="B49" s="2" t="s">
        <v>67</v>
      </c>
      <c r="C49" s="2" t="s">
        <v>40</v>
      </c>
      <c r="D49" s="2">
        <v>1</v>
      </c>
      <c r="E49" s="2">
        <v>1210</v>
      </c>
      <c r="F49" s="2">
        <v>1130</v>
      </c>
      <c r="G49" s="2">
        <v>0</v>
      </c>
      <c r="H49" s="19">
        <v>0.77</v>
      </c>
      <c r="I49" s="2">
        <v>0.08</v>
      </c>
      <c r="J49" s="2">
        <v>0.15</v>
      </c>
      <c r="K49" s="2">
        <v>0</v>
      </c>
      <c r="L49" s="19">
        <v>0</v>
      </c>
    </row>
    <row r="50" spans="2:12" x14ac:dyDescent="0.25">
      <c r="B50" s="2" t="s">
        <v>68</v>
      </c>
      <c r="C50" s="2" t="s">
        <v>40</v>
      </c>
      <c r="D50" s="2">
        <v>1</v>
      </c>
      <c r="E50" s="2">
        <v>1210</v>
      </c>
      <c r="F50" s="2">
        <v>1120</v>
      </c>
      <c r="G50" s="2">
        <v>0</v>
      </c>
      <c r="H50" s="19">
        <v>0.82</v>
      </c>
      <c r="I50" s="2">
        <v>0.18</v>
      </c>
      <c r="J50" s="2">
        <v>0</v>
      </c>
      <c r="K50" s="2">
        <v>0</v>
      </c>
      <c r="L50" s="19">
        <v>0</v>
      </c>
    </row>
    <row r="51" spans="2:12" x14ac:dyDescent="0.25">
      <c r="B51" s="2" t="s">
        <v>69</v>
      </c>
      <c r="C51" s="2" t="s">
        <v>40</v>
      </c>
      <c r="D51" s="2">
        <v>1</v>
      </c>
      <c r="E51" s="2">
        <v>1210</v>
      </c>
      <c r="F51" s="2">
        <v>1100</v>
      </c>
      <c r="G51" s="35">
        <v>0</v>
      </c>
      <c r="H51" s="78">
        <v>0.77</v>
      </c>
      <c r="I51" s="35">
        <v>0</v>
      </c>
      <c r="J51" s="35">
        <v>0</v>
      </c>
      <c r="K51" s="35">
        <v>0.23</v>
      </c>
      <c r="L51" s="19">
        <v>0</v>
      </c>
    </row>
    <row r="52" spans="2:12" x14ac:dyDescent="0.25">
      <c r="B52" s="2" t="s">
        <v>70</v>
      </c>
      <c r="C52" s="2" t="s">
        <v>40</v>
      </c>
      <c r="D52" s="2">
        <v>1</v>
      </c>
      <c r="E52" s="2">
        <v>1230</v>
      </c>
      <c r="F52" s="2">
        <v>1165</v>
      </c>
      <c r="G52" s="2">
        <v>0</v>
      </c>
      <c r="H52" s="19" t="s">
        <v>55</v>
      </c>
      <c r="I52" s="2" t="s">
        <v>55</v>
      </c>
      <c r="J52" s="2" t="s">
        <v>55</v>
      </c>
      <c r="K52" s="2" t="s">
        <v>55</v>
      </c>
      <c r="L52" s="19" t="s">
        <v>55</v>
      </c>
    </row>
    <row r="53" spans="2:12" ht="15.75" thickBot="1" x14ac:dyDescent="0.3">
      <c r="B53" s="8" t="s">
        <v>71</v>
      </c>
      <c r="C53" s="8" t="s">
        <v>40</v>
      </c>
      <c r="D53" s="8">
        <v>1</v>
      </c>
      <c r="E53" s="8">
        <v>1230</v>
      </c>
      <c r="F53" s="8">
        <v>1100</v>
      </c>
      <c r="G53" s="8">
        <v>0</v>
      </c>
      <c r="H53" s="21">
        <v>0.71</v>
      </c>
      <c r="I53" s="8">
        <v>0.16</v>
      </c>
      <c r="J53" s="8">
        <v>0.1</v>
      </c>
      <c r="K53" s="8">
        <v>0.03</v>
      </c>
      <c r="L53" s="21">
        <v>0</v>
      </c>
    </row>
    <row r="54" spans="2:12" x14ac:dyDescent="0.25">
      <c r="B54" s="20" t="s">
        <v>46</v>
      </c>
      <c r="C54" s="2" t="s">
        <v>39</v>
      </c>
      <c r="D54" s="2">
        <v>1</v>
      </c>
      <c r="E54" s="2">
        <v>1190</v>
      </c>
      <c r="F54" s="20">
        <v>1165</v>
      </c>
      <c r="G54" s="20">
        <v>2</v>
      </c>
      <c r="H54" s="23">
        <v>0</v>
      </c>
      <c r="I54" s="20">
        <v>0.13</v>
      </c>
      <c r="J54" s="20">
        <v>0.25</v>
      </c>
      <c r="K54" s="20">
        <v>0.52</v>
      </c>
      <c r="L54" s="23">
        <v>0.1</v>
      </c>
    </row>
    <row r="55" spans="2:12" x14ac:dyDescent="0.25">
      <c r="B55" s="2" t="s">
        <v>49</v>
      </c>
      <c r="C55" s="2" t="s">
        <v>39</v>
      </c>
      <c r="D55" s="2">
        <v>1</v>
      </c>
      <c r="E55" s="2">
        <v>1190</v>
      </c>
      <c r="F55" s="2">
        <v>1165</v>
      </c>
      <c r="G55" s="2">
        <v>5</v>
      </c>
      <c r="H55" s="19">
        <v>0.01</v>
      </c>
      <c r="I55" s="2">
        <v>0.12</v>
      </c>
      <c r="J55" s="2">
        <v>0.2</v>
      </c>
      <c r="K55" s="2">
        <v>0.55000000000000004</v>
      </c>
      <c r="L55" s="19">
        <v>0.13</v>
      </c>
    </row>
    <row r="56" spans="2:12" x14ac:dyDescent="0.25">
      <c r="B56" s="2" t="s">
        <v>50</v>
      </c>
      <c r="C56" s="2" t="s">
        <v>39</v>
      </c>
      <c r="D56" s="2">
        <v>1</v>
      </c>
      <c r="E56" s="2">
        <v>1190</v>
      </c>
      <c r="F56" s="2">
        <v>1165</v>
      </c>
      <c r="G56" s="2">
        <v>5</v>
      </c>
      <c r="H56" s="19">
        <v>0.01</v>
      </c>
      <c r="I56" s="2">
        <v>0.09</v>
      </c>
      <c r="J56" s="2">
        <v>0.18</v>
      </c>
      <c r="K56" s="2">
        <v>0.59</v>
      </c>
      <c r="L56" s="19">
        <v>0.12</v>
      </c>
    </row>
    <row r="57" spans="2:12" x14ac:dyDescent="0.25">
      <c r="B57" s="2" t="s">
        <v>47</v>
      </c>
      <c r="C57" s="2" t="s">
        <v>39</v>
      </c>
      <c r="D57" s="2">
        <v>1</v>
      </c>
      <c r="E57" s="2">
        <v>1190</v>
      </c>
      <c r="F57" s="2">
        <v>1165</v>
      </c>
      <c r="G57" s="2">
        <v>10</v>
      </c>
      <c r="H57" s="19">
        <v>0.02</v>
      </c>
      <c r="I57" s="2">
        <v>0.14000000000000001</v>
      </c>
      <c r="J57" s="2">
        <v>0.31</v>
      </c>
      <c r="K57" s="2">
        <v>0.44</v>
      </c>
      <c r="L57" s="19">
        <v>0.1</v>
      </c>
    </row>
    <row r="58" spans="2:12" x14ac:dyDescent="0.25">
      <c r="B58" s="6" t="s">
        <v>48</v>
      </c>
      <c r="C58" s="6" t="s">
        <v>39</v>
      </c>
      <c r="D58" s="6">
        <v>1</v>
      </c>
      <c r="E58" s="6">
        <v>1190</v>
      </c>
      <c r="F58" s="6">
        <v>1165</v>
      </c>
      <c r="G58" s="6">
        <v>24</v>
      </c>
      <c r="H58" s="22">
        <v>0.06</v>
      </c>
      <c r="I58" s="6">
        <v>0.27</v>
      </c>
      <c r="J58" s="6">
        <v>0.23</v>
      </c>
      <c r="K58" s="6">
        <v>0.34</v>
      </c>
      <c r="L58" s="22">
        <v>0.1</v>
      </c>
    </row>
    <row r="59" spans="2:12" x14ac:dyDescent="0.25">
      <c r="B59" s="2" t="s">
        <v>51</v>
      </c>
      <c r="C59" s="2" t="s">
        <v>39</v>
      </c>
      <c r="D59" s="2">
        <v>1</v>
      </c>
      <c r="E59" s="2">
        <v>1190</v>
      </c>
      <c r="F59" s="2">
        <v>1120</v>
      </c>
      <c r="G59" s="2">
        <v>2</v>
      </c>
      <c r="H59" s="19">
        <v>0.09</v>
      </c>
      <c r="I59" s="2">
        <v>0.25</v>
      </c>
      <c r="J59" s="2">
        <v>0.25</v>
      </c>
      <c r="K59" s="2">
        <v>0.36</v>
      </c>
      <c r="L59" s="19">
        <v>0.05</v>
      </c>
    </row>
    <row r="60" spans="2:12" x14ac:dyDescent="0.25">
      <c r="B60" s="2" t="s">
        <v>52</v>
      </c>
      <c r="C60" s="2" t="s">
        <v>39</v>
      </c>
      <c r="D60" s="2">
        <v>1</v>
      </c>
      <c r="E60" s="2">
        <v>1190</v>
      </c>
      <c r="F60" s="2">
        <v>1120</v>
      </c>
      <c r="G60" s="2">
        <v>5</v>
      </c>
      <c r="H60" s="19">
        <v>0.13</v>
      </c>
      <c r="I60" s="2">
        <v>0.28999999999999998</v>
      </c>
      <c r="J60" s="2">
        <v>0.3</v>
      </c>
      <c r="K60" s="2">
        <v>0.27</v>
      </c>
      <c r="L60" s="19">
        <v>0.01</v>
      </c>
    </row>
    <row r="61" spans="2:12" x14ac:dyDescent="0.25">
      <c r="B61" s="2" t="s">
        <v>53</v>
      </c>
      <c r="C61" s="2" t="s">
        <v>39</v>
      </c>
      <c r="D61" s="2">
        <v>1</v>
      </c>
      <c r="E61" s="2">
        <v>1190</v>
      </c>
      <c r="F61" s="2">
        <v>1120</v>
      </c>
      <c r="G61" s="2">
        <v>10</v>
      </c>
      <c r="H61" s="19">
        <v>0.18</v>
      </c>
      <c r="I61" s="2">
        <v>0.44</v>
      </c>
      <c r="J61" s="2">
        <v>0.26</v>
      </c>
      <c r="K61" s="2">
        <v>0.12</v>
      </c>
      <c r="L61" s="19">
        <v>0</v>
      </c>
    </row>
    <row r="62" spans="2:12" x14ac:dyDescent="0.25">
      <c r="B62" s="2" t="s">
        <v>54</v>
      </c>
      <c r="C62" s="2" t="s">
        <v>39</v>
      </c>
      <c r="D62" s="2">
        <v>1</v>
      </c>
      <c r="E62" s="2">
        <v>1190</v>
      </c>
      <c r="F62" s="2">
        <v>1120</v>
      </c>
      <c r="G62" s="2">
        <v>24</v>
      </c>
      <c r="H62" s="19">
        <v>0.19</v>
      </c>
      <c r="I62" s="2">
        <v>0.31</v>
      </c>
      <c r="J62" s="2">
        <v>0.25</v>
      </c>
      <c r="K62" s="2">
        <v>0.24</v>
      </c>
      <c r="L62" s="19">
        <v>0.01</v>
      </c>
    </row>
    <row r="63" spans="2:12" x14ac:dyDescent="0.25">
      <c r="B63" s="6" t="s">
        <v>93</v>
      </c>
      <c r="C63" s="6" t="s">
        <v>39</v>
      </c>
      <c r="D63" s="6">
        <v>1</v>
      </c>
      <c r="E63" s="6">
        <v>1190</v>
      </c>
      <c r="F63" s="6">
        <v>1120</v>
      </c>
      <c r="G63" s="6">
        <v>240</v>
      </c>
      <c r="H63" s="22">
        <v>0.13</v>
      </c>
      <c r="I63" s="6">
        <v>0.28999999999999998</v>
      </c>
      <c r="J63" s="6">
        <v>0.32</v>
      </c>
      <c r="K63" s="6">
        <v>0.23</v>
      </c>
      <c r="L63" s="22">
        <v>0.02</v>
      </c>
    </row>
    <row r="64" spans="2:12" x14ac:dyDescent="0.25">
      <c r="B64" s="2" t="s">
        <v>94</v>
      </c>
      <c r="C64" s="2" t="s">
        <v>39</v>
      </c>
      <c r="D64" s="2">
        <v>9</v>
      </c>
      <c r="E64" s="2">
        <v>1190</v>
      </c>
      <c r="F64" s="2">
        <v>1165</v>
      </c>
      <c r="G64" s="2">
        <v>5</v>
      </c>
      <c r="H64" s="19">
        <v>0.01</v>
      </c>
      <c r="I64" s="2">
        <v>0.08</v>
      </c>
      <c r="J64" s="2">
        <v>0.13</v>
      </c>
      <c r="K64" s="2">
        <v>0.51</v>
      </c>
      <c r="L64" s="19">
        <v>0.27</v>
      </c>
    </row>
    <row r="65" spans="2:12" x14ac:dyDescent="0.25">
      <c r="B65" s="6" t="s">
        <v>95</v>
      </c>
      <c r="C65" s="6" t="s">
        <v>39</v>
      </c>
      <c r="D65" s="6">
        <v>9</v>
      </c>
      <c r="E65" s="6">
        <v>1190</v>
      </c>
      <c r="F65" s="6">
        <v>1165</v>
      </c>
      <c r="G65" s="6">
        <v>24</v>
      </c>
      <c r="H65" s="22">
        <v>0.01</v>
      </c>
      <c r="I65" s="6">
        <v>0.15</v>
      </c>
      <c r="J65" s="6">
        <v>0.21</v>
      </c>
      <c r="K65" s="6">
        <v>0.54</v>
      </c>
      <c r="L65" s="22">
        <v>0.09</v>
      </c>
    </row>
    <row r="66" spans="2:12" x14ac:dyDescent="0.25">
      <c r="B66" s="2" t="s">
        <v>96</v>
      </c>
      <c r="C66" s="2" t="s">
        <v>39</v>
      </c>
      <c r="D66" s="2">
        <v>9</v>
      </c>
      <c r="E66" s="2">
        <v>1190</v>
      </c>
      <c r="F66" s="2">
        <v>1120</v>
      </c>
      <c r="G66" s="2">
        <v>10</v>
      </c>
      <c r="H66" s="19">
        <v>0.14000000000000001</v>
      </c>
      <c r="I66" s="2">
        <v>0.21</v>
      </c>
      <c r="J66" s="2">
        <v>0.22</v>
      </c>
      <c r="K66" s="2">
        <v>0.23</v>
      </c>
      <c r="L66" s="19">
        <v>0.21</v>
      </c>
    </row>
    <row r="67" spans="2:12" x14ac:dyDescent="0.25">
      <c r="B67" s="2" t="s">
        <v>97</v>
      </c>
      <c r="C67" s="2" t="s">
        <v>39</v>
      </c>
      <c r="D67" s="2">
        <v>9</v>
      </c>
      <c r="E67" s="2">
        <v>1190</v>
      </c>
      <c r="F67" s="2">
        <v>1120</v>
      </c>
      <c r="G67" s="2">
        <v>24</v>
      </c>
      <c r="H67" s="19">
        <v>0.15</v>
      </c>
      <c r="I67" s="2">
        <v>0.25</v>
      </c>
      <c r="J67" s="2">
        <v>0.27</v>
      </c>
      <c r="K67" s="2">
        <v>0.28000000000000003</v>
      </c>
      <c r="L67" s="19">
        <v>0.04</v>
      </c>
    </row>
    <row r="68" spans="2:12" x14ac:dyDescent="0.25">
      <c r="B68" s="2"/>
      <c r="C68" s="2" t="s">
        <v>39</v>
      </c>
      <c r="D68" s="2">
        <v>9</v>
      </c>
      <c r="E68" s="2">
        <v>1190</v>
      </c>
      <c r="F68" s="2">
        <v>1120</v>
      </c>
      <c r="G68" s="2">
        <v>264</v>
      </c>
      <c r="H68" s="19">
        <v>0.1</v>
      </c>
      <c r="I68" s="2">
        <v>0.25</v>
      </c>
      <c r="J68" s="2">
        <v>0.3</v>
      </c>
      <c r="K68" s="2">
        <v>0.31</v>
      </c>
      <c r="L68" s="19">
        <v>0.04</v>
      </c>
    </row>
    <row r="69" spans="2:12" x14ac:dyDescent="0.25">
      <c r="B69" s="2"/>
      <c r="C69" s="2" t="s">
        <v>39</v>
      </c>
      <c r="D69" s="2">
        <v>9</v>
      </c>
      <c r="E69" s="2">
        <v>1190</v>
      </c>
      <c r="F69" s="2">
        <v>1120</v>
      </c>
      <c r="G69" s="2">
        <v>384</v>
      </c>
      <c r="H69" s="19">
        <v>0.08</v>
      </c>
      <c r="I69" s="2">
        <v>0.21</v>
      </c>
      <c r="J69" s="2">
        <v>0.28999999999999998</v>
      </c>
      <c r="K69" s="2">
        <v>0.38</v>
      </c>
      <c r="L69" s="19">
        <v>0.04</v>
      </c>
    </row>
    <row r="70" spans="2:12" x14ac:dyDescent="0.25">
      <c r="B70" s="2"/>
      <c r="C70" s="2" t="s">
        <v>39</v>
      </c>
      <c r="D70" s="2">
        <v>9</v>
      </c>
      <c r="E70" s="2">
        <v>1190</v>
      </c>
      <c r="F70" s="2">
        <v>1120</v>
      </c>
      <c r="G70" s="2">
        <v>744</v>
      </c>
      <c r="H70" s="19">
        <v>0.1</v>
      </c>
      <c r="I70" s="2">
        <v>0.19</v>
      </c>
      <c r="J70" s="2">
        <v>0.24</v>
      </c>
      <c r="K70" s="2">
        <v>0.42</v>
      </c>
      <c r="L70" s="19">
        <v>0.05</v>
      </c>
    </row>
    <row r="71" spans="2:12" x14ac:dyDescent="0.25">
      <c r="B71" s="6"/>
      <c r="C71" s="6" t="s">
        <v>39</v>
      </c>
      <c r="D71" s="6">
        <v>9</v>
      </c>
      <c r="E71" s="6">
        <v>1190</v>
      </c>
      <c r="F71" s="6">
        <v>1120</v>
      </c>
      <c r="G71" s="6">
        <v>744</v>
      </c>
      <c r="H71" s="22">
        <v>0.1</v>
      </c>
      <c r="I71" s="6">
        <v>0.22</v>
      </c>
      <c r="J71" s="6">
        <v>0.26</v>
      </c>
      <c r="K71" s="6">
        <v>0.4</v>
      </c>
      <c r="L71" s="22">
        <v>0.02</v>
      </c>
    </row>
    <row r="72" spans="2:12" ht="15.75" thickBot="1" x14ac:dyDescent="0.3">
      <c r="B72" s="8" t="s">
        <v>101</v>
      </c>
      <c r="C72" s="8" t="s">
        <v>40</v>
      </c>
      <c r="D72" s="8">
        <v>1</v>
      </c>
      <c r="E72" s="8">
        <v>1210</v>
      </c>
      <c r="F72" s="8">
        <v>1120</v>
      </c>
      <c r="G72" s="8">
        <v>24</v>
      </c>
      <c r="H72" s="21">
        <v>0.71</v>
      </c>
      <c r="I72" s="8">
        <v>0.24</v>
      </c>
      <c r="J72" s="8">
        <v>0.06</v>
      </c>
      <c r="K72" s="8">
        <v>0.06</v>
      </c>
      <c r="L72" s="21">
        <v>0</v>
      </c>
    </row>
    <row r="75" spans="2:12" ht="15.75" thickBot="1" x14ac:dyDescent="0.3">
      <c r="I75" s="3"/>
      <c r="J75" s="3"/>
      <c r="K75" s="8" t="s">
        <v>205</v>
      </c>
      <c r="L75" s="8" t="s">
        <v>206</v>
      </c>
    </row>
    <row r="76" spans="2:12" ht="15.75" thickBot="1" x14ac:dyDescent="0.3">
      <c r="B76" s="3"/>
      <c r="C76" s="3"/>
      <c r="D76" s="3"/>
      <c r="E76" s="3" t="s">
        <v>205</v>
      </c>
      <c r="F76" s="3" t="s">
        <v>206</v>
      </c>
      <c r="I76" s="116" t="s">
        <v>191</v>
      </c>
      <c r="J76" s="2">
        <v>0</v>
      </c>
      <c r="K76" s="2">
        <v>0</v>
      </c>
      <c r="L76" s="2">
        <v>0.39</v>
      </c>
    </row>
    <row r="77" spans="2:12" x14ac:dyDescent="0.25">
      <c r="B77" s="114" t="s">
        <v>207</v>
      </c>
      <c r="C77" s="111">
        <v>1</v>
      </c>
      <c r="D77" t="s">
        <v>202</v>
      </c>
      <c r="E77">
        <v>0.04</v>
      </c>
      <c r="F77">
        <v>0.23</v>
      </c>
      <c r="I77" s="117"/>
      <c r="J77" s="2">
        <v>2</v>
      </c>
      <c r="K77" s="2">
        <v>0</v>
      </c>
      <c r="L77" s="2">
        <v>0.1</v>
      </c>
    </row>
    <row r="78" spans="2:12" x14ac:dyDescent="0.25">
      <c r="B78" s="114"/>
      <c r="C78" s="111"/>
      <c r="D78" t="s">
        <v>203</v>
      </c>
      <c r="E78">
        <v>0.74</v>
      </c>
      <c r="F78">
        <v>0</v>
      </c>
      <c r="I78" s="117"/>
      <c r="J78" s="2">
        <v>5</v>
      </c>
      <c r="K78" s="2">
        <v>0.01</v>
      </c>
      <c r="L78" s="2">
        <v>0.13</v>
      </c>
    </row>
    <row r="79" spans="2:12" x14ac:dyDescent="0.25">
      <c r="B79" s="114"/>
      <c r="C79" s="111">
        <v>25</v>
      </c>
      <c r="D79" t="s">
        <v>202</v>
      </c>
      <c r="E79">
        <v>0.06</v>
      </c>
      <c r="F79">
        <v>0.32</v>
      </c>
      <c r="I79" s="117"/>
      <c r="J79" s="2">
        <v>10</v>
      </c>
      <c r="K79" s="2">
        <v>0.02</v>
      </c>
      <c r="L79" s="2">
        <v>0.1</v>
      </c>
    </row>
    <row r="80" spans="2:12" x14ac:dyDescent="0.25">
      <c r="B80" s="114"/>
      <c r="C80" s="111"/>
      <c r="D80" t="s">
        <v>203</v>
      </c>
      <c r="E80">
        <v>0.66</v>
      </c>
      <c r="F80">
        <v>0.11</v>
      </c>
      <c r="I80" s="118"/>
      <c r="J80" s="6">
        <v>24</v>
      </c>
      <c r="K80" s="6">
        <v>0.06</v>
      </c>
      <c r="L80" s="6">
        <v>0.1</v>
      </c>
    </row>
    <row r="81" spans="2:12" x14ac:dyDescent="0.25">
      <c r="B81" s="114"/>
      <c r="C81" s="111">
        <v>125</v>
      </c>
      <c r="D81" t="s">
        <v>204</v>
      </c>
      <c r="E81">
        <v>0.12</v>
      </c>
      <c r="F81">
        <v>0.32</v>
      </c>
      <c r="I81" s="119" t="s">
        <v>192</v>
      </c>
      <c r="J81" s="2">
        <v>0</v>
      </c>
      <c r="K81" s="2">
        <v>0.02</v>
      </c>
      <c r="L81" s="2">
        <v>0.3</v>
      </c>
    </row>
    <row r="82" spans="2:12" x14ac:dyDescent="0.25">
      <c r="B82" s="114"/>
      <c r="C82" s="111"/>
      <c r="D82" t="s">
        <v>203</v>
      </c>
      <c r="E82">
        <v>0</v>
      </c>
      <c r="F82">
        <v>0</v>
      </c>
      <c r="I82" s="117"/>
      <c r="J82" s="2">
        <v>2</v>
      </c>
      <c r="K82" s="2">
        <v>0.09</v>
      </c>
      <c r="L82" s="2">
        <v>0.05</v>
      </c>
    </row>
    <row r="83" spans="2:12" ht="16.5" thickBot="1" x14ac:dyDescent="0.3">
      <c r="B83" s="115"/>
      <c r="C83" s="102" t="s">
        <v>373</v>
      </c>
      <c r="D83" s="3"/>
      <c r="E83" s="3">
        <v>0.78</v>
      </c>
      <c r="F83" s="3">
        <v>0</v>
      </c>
      <c r="I83" s="117"/>
      <c r="J83" s="2">
        <v>5</v>
      </c>
      <c r="K83" s="2">
        <v>0.13</v>
      </c>
      <c r="L83" s="2">
        <v>0.01</v>
      </c>
    </row>
    <row r="84" spans="2:12" x14ac:dyDescent="0.25">
      <c r="B84" s="80"/>
      <c r="C84" s="2"/>
      <c r="I84" s="117"/>
      <c r="J84" s="2">
        <v>10</v>
      </c>
      <c r="K84" s="2">
        <v>0.18</v>
      </c>
      <c r="L84" s="2">
        <v>0</v>
      </c>
    </row>
    <row r="85" spans="2:12" x14ac:dyDescent="0.25">
      <c r="E85" s="2"/>
      <c r="F85" s="2"/>
      <c r="I85" s="117"/>
      <c r="J85" s="2">
        <v>24</v>
      </c>
      <c r="K85" s="2">
        <v>0.19</v>
      </c>
      <c r="L85" s="2">
        <v>0.01</v>
      </c>
    </row>
    <row r="86" spans="2:12" x14ac:dyDescent="0.25">
      <c r="B86" s="81"/>
      <c r="C86" s="81"/>
      <c r="D86" s="2"/>
      <c r="E86" s="2"/>
      <c r="F86" s="2"/>
      <c r="I86" s="118"/>
      <c r="J86" s="6">
        <v>240</v>
      </c>
      <c r="K86" s="6">
        <v>0.13</v>
      </c>
      <c r="L86" s="6">
        <v>0.02</v>
      </c>
    </row>
    <row r="87" spans="2:12" x14ac:dyDescent="0.25">
      <c r="B87" s="81"/>
      <c r="C87" s="81"/>
      <c r="D87" s="2"/>
      <c r="E87" s="2"/>
      <c r="F87" s="2"/>
      <c r="I87" s="119" t="s">
        <v>250</v>
      </c>
      <c r="J87" s="2">
        <v>0</v>
      </c>
      <c r="K87" s="2">
        <v>0</v>
      </c>
      <c r="L87" s="2">
        <v>0.68</v>
      </c>
    </row>
    <row r="88" spans="2:12" x14ac:dyDescent="0.25">
      <c r="B88" s="81"/>
      <c r="C88" s="81"/>
      <c r="D88" s="2"/>
      <c r="E88" s="2"/>
      <c r="F88" s="2"/>
      <c r="I88" s="117"/>
      <c r="J88" s="2">
        <v>5</v>
      </c>
      <c r="K88" s="2">
        <v>0.01</v>
      </c>
      <c r="L88" s="2">
        <v>0.27</v>
      </c>
    </row>
    <row r="89" spans="2:12" x14ac:dyDescent="0.25">
      <c r="B89" s="81"/>
      <c r="C89" s="81"/>
      <c r="D89" s="2"/>
      <c r="E89" s="2"/>
      <c r="F89" s="2"/>
      <c r="I89" s="118"/>
      <c r="J89" s="6">
        <v>24</v>
      </c>
      <c r="K89" s="6">
        <v>0.01</v>
      </c>
      <c r="L89" s="6">
        <v>0.09</v>
      </c>
    </row>
    <row r="90" spans="2:12" x14ac:dyDescent="0.25">
      <c r="B90" s="81"/>
      <c r="C90" s="81"/>
      <c r="D90" s="2"/>
      <c r="E90" s="2"/>
      <c r="F90" s="2"/>
      <c r="I90" s="119" t="s">
        <v>193</v>
      </c>
      <c r="J90" s="2">
        <v>0</v>
      </c>
      <c r="K90" s="2">
        <v>0.02</v>
      </c>
      <c r="L90" s="2">
        <v>0.32</v>
      </c>
    </row>
    <row r="91" spans="2:12" x14ac:dyDescent="0.25">
      <c r="B91" s="81"/>
      <c r="C91" s="81"/>
      <c r="D91" s="2"/>
      <c r="E91" s="2"/>
      <c r="F91" s="2"/>
      <c r="I91" s="117"/>
      <c r="J91" s="2">
        <v>10</v>
      </c>
      <c r="K91" s="2">
        <v>0.14000000000000001</v>
      </c>
      <c r="L91" s="2">
        <v>0.21</v>
      </c>
    </row>
    <row r="92" spans="2:12" x14ac:dyDescent="0.25">
      <c r="B92" s="81"/>
      <c r="C92" s="81"/>
      <c r="D92" s="2"/>
      <c r="E92" s="2"/>
      <c r="F92" s="2"/>
      <c r="I92" s="117"/>
      <c r="J92" s="2">
        <v>264</v>
      </c>
      <c r="K92" s="2">
        <v>0.15</v>
      </c>
      <c r="L92" s="2">
        <v>0.04</v>
      </c>
    </row>
    <row r="93" spans="2:12" x14ac:dyDescent="0.25">
      <c r="B93" s="81"/>
      <c r="C93" s="81"/>
      <c r="D93" s="2"/>
      <c r="E93" s="2"/>
      <c r="F93" s="2"/>
      <c r="I93" s="117"/>
      <c r="J93" s="2">
        <v>384</v>
      </c>
      <c r="K93" s="2">
        <v>0.1</v>
      </c>
      <c r="L93" s="2">
        <v>0.04</v>
      </c>
    </row>
    <row r="94" spans="2:12" x14ac:dyDescent="0.25">
      <c r="B94" s="81"/>
      <c r="C94" s="81"/>
      <c r="D94" s="2"/>
      <c r="E94" s="2"/>
      <c r="F94" s="2"/>
      <c r="I94" s="117"/>
      <c r="J94" s="2">
        <v>744</v>
      </c>
      <c r="K94" s="2">
        <v>0.08</v>
      </c>
      <c r="L94" s="2">
        <v>0.04</v>
      </c>
    </row>
    <row r="95" spans="2:12" x14ac:dyDescent="0.25">
      <c r="B95" s="81"/>
      <c r="C95" s="81"/>
      <c r="D95" s="2"/>
      <c r="E95" s="2"/>
      <c r="F95" s="2"/>
      <c r="I95" s="118"/>
      <c r="J95" s="6">
        <v>744</v>
      </c>
      <c r="K95" s="6">
        <v>0.21</v>
      </c>
      <c r="L95" s="6">
        <v>0.03</v>
      </c>
    </row>
    <row r="96" spans="2:12" x14ac:dyDescent="0.25">
      <c r="B96" s="81"/>
      <c r="C96" s="81"/>
      <c r="D96" s="2"/>
      <c r="E96" s="2"/>
      <c r="F96" s="2"/>
      <c r="I96" s="119" t="s">
        <v>260</v>
      </c>
      <c r="J96" s="2">
        <v>0</v>
      </c>
      <c r="K96" s="2">
        <v>0.82</v>
      </c>
      <c r="L96" s="2"/>
    </row>
    <row r="97" spans="2:12" x14ac:dyDescent="0.25">
      <c r="B97" s="81"/>
      <c r="C97" s="81"/>
      <c r="D97" s="2"/>
      <c r="E97" s="2"/>
      <c r="F97" s="2"/>
      <c r="I97" s="118"/>
      <c r="J97" s="6">
        <v>24</v>
      </c>
      <c r="K97" s="6">
        <v>0.71</v>
      </c>
      <c r="L97" s="6"/>
    </row>
    <row r="98" spans="2:12" x14ac:dyDescent="0.25">
      <c r="B98" s="81"/>
      <c r="C98" s="81"/>
      <c r="D98" s="2"/>
      <c r="E98" s="2"/>
      <c r="F98" s="2"/>
    </row>
    <row r="99" spans="2:12" x14ac:dyDescent="0.25">
      <c r="B99" s="81"/>
      <c r="C99" s="81"/>
      <c r="D99" s="2"/>
      <c r="E99" s="2"/>
      <c r="F99" s="2"/>
    </row>
    <row r="100" spans="2:12" x14ac:dyDescent="0.25">
      <c r="B100" s="81"/>
      <c r="C100" s="81"/>
      <c r="D100" s="2"/>
      <c r="E100" s="2"/>
      <c r="F100" s="2"/>
    </row>
    <row r="101" spans="2:12" x14ac:dyDescent="0.25">
      <c r="B101" s="81"/>
      <c r="C101" s="81"/>
      <c r="D101" s="2"/>
      <c r="E101" s="2"/>
      <c r="F101" s="2"/>
    </row>
    <row r="102" spans="2:12" x14ac:dyDescent="0.25">
      <c r="B102" s="81"/>
      <c r="C102" s="81"/>
      <c r="D102" s="2"/>
      <c r="E102" s="2"/>
      <c r="F102" s="2"/>
    </row>
    <row r="103" spans="2:12" x14ac:dyDescent="0.25">
      <c r="B103" s="81"/>
      <c r="C103" s="81"/>
      <c r="D103" s="2"/>
      <c r="E103" s="2"/>
      <c r="F103" s="2"/>
    </row>
    <row r="104" spans="2:12" x14ac:dyDescent="0.25">
      <c r="B104" s="81"/>
      <c r="C104" s="81"/>
      <c r="D104" s="2"/>
      <c r="E104" s="2"/>
      <c r="F104" s="2"/>
    </row>
    <row r="105" spans="2:12" x14ac:dyDescent="0.25">
      <c r="B105" s="81"/>
      <c r="C105" s="81"/>
      <c r="D105" s="2"/>
      <c r="E105" s="2"/>
      <c r="F105" s="2"/>
    </row>
    <row r="106" spans="2:12" x14ac:dyDescent="0.25">
      <c r="B106" s="81"/>
      <c r="C106" s="81"/>
      <c r="D106" s="2"/>
      <c r="E106" s="2"/>
      <c r="F106" s="2"/>
    </row>
    <row r="107" spans="2:12" x14ac:dyDescent="0.25">
      <c r="B107" s="81"/>
      <c r="C107" s="81"/>
      <c r="D107" s="2"/>
      <c r="E107" s="2"/>
      <c r="F107" s="2"/>
    </row>
    <row r="108" spans="2:12" x14ac:dyDescent="0.25">
      <c r="B108" s="81"/>
      <c r="C108" s="81"/>
      <c r="D108" s="2"/>
      <c r="E108" s="2"/>
      <c r="F108" s="2"/>
    </row>
    <row r="109" spans="2:12" x14ac:dyDescent="0.25">
      <c r="B109" s="81"/>
      <c r="C109" s="81"/>
      <c r="D109" s="2"/>
      <c r="E109" s="2"/>
      <c r="F109" s="2"/>
    </row>
  </sheetData>
  <mergeCells count="10">
    <mergeCell ref="I96:I97"/>
    <mergeCell ref="H4:L4"/>
    <mergeCell ref="C79:C80"/>
    <mergeCell ref="C77:C78"/>
    <mergeCell ref="C81:C82"/>
    <mergeCell ref="B77:B83"/>
    <mergeCell ref="I76:I80"/>
    <mergeCell ref="I81:I86"/>
    <mergeCell ref="I87:I89"/>
    <mergeCell ref="I90:I95"/>
  </mergeCells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C2A48-8D7F-4342-9CAE-83B2B28B2C10}">
  <dimension ref="A1:AP221"/>
  <sheetViews>
    <sheetView topLeftCell="A32" zoomScaleNormal="100" workbookViewId="0">
      <selection activeCell="AR35" sqref="AR35"/>
    </sheetView>
  </sheetViews>
  <sheetFormatPr baseColWidth="10" defaultRowHeight="15" x14ac:dyDescent="0.25"/>
  <cols>
    <col min="4" max="4" width="12.5703125" customWidth="1"/>
    <col min="5" max="6" width="13.7109375" customWidth="1"/>
    <col min="15" max="16" width="14.28515625" customWidth="1"/>
    <col min="17" max="17" width="12" bestFit="1" customWidth="1"/>
  </cols>
  <sheetData>
    <row r="1" spans="1:31" x14ac:dyDescent="0.25">
      <c r="C1" s="111" t="s">
        <v>240</v>
      </c>
      <c r="D1" s="111"/>
      <c r="E1" s="111"/>
      <c r="F1" s="2"/>
      <c r="H1" s="111" t="s">
        <v>239</v>
      </c>
      <c r="I1" s="111"/>
      <c r="J1" s="111"/>
      <c r="K1" s="2"/>
      <c r="M1" s="111" t="s">
        <v>238</v>
      </c>
      <c r="N1" s="111"/>
      <c r="O1" s="111"/>
      <c r="P1" s="2"/>
      <c r="R1" s="111" t="s">
        <v>237</v>
      </c>
      <c r="S1" s="111"/>
      <c r="T1" s="111"/>
      <c r="U1" s="2"/>
      <c r="W1" s="111" t="s">
        <v>242</v>
      </c>
      <c r="X1" s="111"/>
      <c r="Y1" s="111"/>
      <c r="Z1" s="2"/>
      <c r="AB1" s="111" t="s">
        <v>243</v>
      </c>
      <c r="AC1" s="111"/>
      <c r="AD1" s="111"/>
    </row>
    <row r="2" spans="1:31" x14ac:dyDescent="0.25">
      <c r="C2" s="2" t="s">
        <v>0</v>
      </c>
      <c r="D2" s="2" t="s">
        <v>1</v>
      </c>
      <c r="E2" s="2" t="s">
        <v>2</v>
      </c>
      <c r="F2" s="2"/>
      <c r="H2" s="2" t="s">
        <v>0</v>
      </c>
      <c r="I2" s="2" t="s">
        <v>1</v>
      </c>
      <c r="J2" s="2" t="s">
        <v>2</v>
      </c>
      <c r="K2" s="2"/>
      <c r="M2" s="2" t="s">
        <v>0</v>
      </c>
      <c r="N2" s="2" t="s">
        <v>1</v>
      </c>
      <c r="O2" s="2" t="s">
        <v>2</v>
      </c>
      <c r="P2" s="2"/>
      <c r="R2" s="2" t="s">
        <v>0</v>
      </c>
      <c r="S2" s="2" t="s">
        <v>1</v>
      </c>
      <c r="T2" s="2" t="s">
        <v>2</v>
      </c>
      <c r="U2" s="2"/>
      <c r="W2" t="s">
        <v>0</v>
      </c>
      <c r="X2" t="s">
        <v>1</v>
      </c>
      <c r="Y2" t="s">
        <v>2</v>
      </c>
      <c r="AB2" t="s">
        <v>0</v>
      </c>
      <c r="AC2" t="s">
        <v>75</v>
      </c>
      <c r="AD2" t="s">
        <v>2</v>
      </c>
    </row>
    <row r="3" spans="1:31" x14ac:dyDescent="0.25">
      <c r="C3">
        <v>8</v>
      </c>
      <c r="D3">
        <v>7.5471698113207544E-2</v>
      </c>
      <c r="E3" t="s">
        <v>102</v>
      </c>
      <c r="H3">
        <v>6</v>
      </c>
      <c r="I3">
        <v>4.8387096774193547E-2</v>
      </c>
      <c r="J3" t="s">
        <v>102</v>
      </c>
      <c r="M3">
        <v>96</v>
      </c>
      <c r="N3">
        <v>0.11</v>
      </c>
      <c r="O3" t="s">
        <v>102</v>
      </c>
      <c r="R3">
        <v>47</v>
      </c>
      <c r="S3" s="5">
        <v>8.4990958408679929E-2</v>
      </c>
      <c r="T3" t="s">
        <v>102</v>
      </c>
      <c r="U3" s="1"/>
      <c r="W3">
        <v>22</v>
      </c>
      <c r="X3" s="5">
        <v>4.8351648351648353E-2</v>
      </c>
      <c r="Y3" t="s">
        <v>102</v>
      </c>
      <c r="Z3" s="1"/>
      <c r="AB3">
        <v>38</v>
      </c>
      <c r="AC3" s="1">
        <v>6.6549912434325745E-2</v>
      </c>
      <c r="AD3" t="s">
        <v>102</v>
      </c>
      <c r="AE3" s="1"/>
    </row>
    <row r="4" spans="1:31" x14ac:dyDescent="0.25">
      <c r="C4">
        <v>12</v>
      </c>
      <c r="D4">
        <v>0.11320754716981132</v>
      </c>
      <c r="E4" t="s">
        <v>103</v>
      </c>
      <c r="H4">
        <v>9</v>
      </c>
      <c r="I4">
        <v>7.2580645161290328E-2</v>
      </c>
      <c r="J4" t="s">
        <v>103</v>
      </c>
      <c r="M4">
        <v>109</v>
      </c>
      <c r="N4">
        <v>0.12</v>
      </c>
      <c r="O4" t="s">
        <v>103</v>
      </c>
      <c r="R4">
        <v>65</v>
      </c>
      <c r="S4" s="5">
        <v>0.11754068716094032</v>
      </c>
      <c r="T4" t="s">
        <v>103</v>
      </c>
      <c r="U4" s="1"/>
      <c r="W4">
        <v>78</v>
      </c>
      <c r="X4" s="5">
        <v>0.17142857142857143</v>
      </c>
      <c r="Y4" t="s">
        <v>103</v>
      </c>
      <c r="Z4" s="1"/>
      <c r="AB4">
        <v>86</v>
      </c>
      <c r="AC4" s="1">
        <v>0.15061295971978983</v>
      </c>
      <c r="AD4" t="s">
        <v>103</v>
      </c>
      <c r="AE4" s="1"/>
    </row>
    <row r="5" spans="1:31" x14ac:dyDescent="0.25">
      <c r="C5">
        <v>21</v>
      </c>
      <c r="D5">
        <v>0.19811320754716982</v>
      </c>
      <c r="E5" t="s">
        <v>104</v>
      </c>
      <c r="H5">
        <v>32</v>
      </c>
      <c r="I5">
        <v>0.25806451612903225</v>
      </c>
      <c r="J5" t="s">
        <v>104</v>
      </c>
      <c r="M5">
        <v>155</v>
      </c>
      <c r="N5">
        <v>0.18</v>
      </c>
      <c r="O5" t="s">
        <v>104</v>
      </c>
      <c r="R5">
        <v>84</v>
      </c>
      <c r="S5" s="5">
        <v>0.15189873417721519</v>
      </c>
      <c r="T5" t="s">
        <v>104</v>
      </c>
      <c r="U5" s="1"/>
      <c r="W5">
        <v>102</v>
      </c>
      <c r="X5" s="5">
        <v>0.22417582417582418</v>
      </c>
      <c r="Y5" t="s">
        <v>104</v>
      </c>
      <c r="Z5" s="1"/>
      <c r="AB5">
        <v>114</v>
      </c>
      <c r="AC5" s="1">
        <v>0.19964973730297722</v>
      </c>
      <c r="AD5" t="s">
        <v>104</v>
      </c>
      <c r="AE5" s="1"/>
    </row>
    <row r="6" spans="1:31" x14ac:dyDescent="0.25">
      <c r="C6">
        <v>24</v>
      </c>
      <c r="D6">
        <v>0.22641509433962265</v>
      </c>
      <c r="E6" t="s">
        <v>105</v>
      </c>
      <c r="H6">
        <v>32</v>
      </c>
      <c r="I6">
        <v>0.25806451612903225</v>
      </c>
      <c r="J6" t="s">
        <v>105</v>
      </c>
      <c r="M6">
        <v>201</v>
      </c>
      <c r="N6">
        <v>0.23</v>
      </c>
      <c r="O6" t="s">
        <v>105</v>
      </c>
      <c r="R6">
        <v>129</v>
      </c>
      <c r="S6" s="5">
        <v>0.23327305605786619</v>
      </c>
      <c r="T6" t="s">
        <v>105</v>
      </c>
      <c r="U6" s="1"/>
      <c r="W6">
        <v>98</v>
      </c>
      <c r="X6" s="5">
        <v>0.2153846153846154</v>
      </c>
      <c r="Y6" t="s">
        <v>105</v>
      </c>
      <c r="Z6" s="1"/>
      <c r="AB6">
        <v>113</v>
      </c>
      <c r="AC6" s="1">
        <v>0.19789842381786341</v>
      </c>
      <c r="AD6" t="s">
        <v>105</v>
      </c>
      <c r="AE6" s="1"/>
    </row>
    <row r="7" spans="1:31" x14ac:dyDescent="0.25">
      <c r="C7">
        <v>19</v>
      </c>
      <c r="D7">
        <v>0.17924528301886791</v>
      </c>
      <c r="E7" t="s">
        <v>106</v>
      </c>
      <c r="H7">
        <v>24</v>
      </c>
      <c r="I7">
        <v>0.19354838709677419</v>
      </c>
      <c r="J7" t="s">
        <v>106</v>
      </c>
      <c r="M7">
        <v>107</v>
      </c>
      <c r="N7">
        <v>0.12</v>
      </c>
      <c r="O7" t="s">
        <v>106</v>
      </c>
      <c r="R7">
        <v>90</v>
      </c>
      <c r="S7" s="5">
        <v>0.16274864376130199</v>
      </c>
      <c r="T7" t="s">
        <v>106</v>
      </c>
      <c r="U7" s="1"/>
      <c r="W7">
        <v>71</v>
      </c>
      <c r="X7" s="5">
        <v>0.15604395604395604</v>
      </c>
      <c r="Y7" t="s">
        <v>106</v>
      </c>
      <c r="Z7" s="1"/>
      <c r="AB7">
        <v>97</v>
      </c>
      <c r="AC7" s="1">
        <v>0.16987740805604204</v>
      </c>
      <c r="AD7" t="s">
        <v>106</v>
      </c>
      <c r="AE7" s="1"/>
    </row>
    <row r="8" spans="1:31" x14ac:dyDescent="0.25">
      <c r="C8">
        <v>17</v>
      </c>
      <c r="D8">
        <v>0.16037735849056603</v>
      </c>
      <c r="E8" t="s">
        <v>107</v>
      </c>
      <c r="H8">
        <v>14</v>
      </c>
      <c r="I8">
        <v>0.11290322580645161</v>
      </c>
      <c r="J8" t="s">
        <v>107</v>
      </c>
      <c r="M8">
        <v>140</v>
      </c>
      <c r="N8">
        <v>0.16</v>
      </c>
      <c r="O8" t="s">
        <v>107</v>
      </c>
      <c r="R8">
        <v>66</v>
      </c>
      <c r="S8" s="5">
        <v>0.11934900542495479</v>
      </c>
      <c r="T8" t="s">
        <v>107</v>
      </c>
      <c r="U8" s="1"/>
      <c r="W8">
        <v>38</v>
      </c>
      <c r="X8" s="5">
        <v>8.3516483516483511E-2</v>
      </c>
      <c r="Y8" t="s">
        <v>107</v>
      </c>
      <c r="Z8" s="1"/>
      <c r="AB8">
        <v>77</v>
      </c>
      <c r="AC8" s="1">
        <v>0.13485113835376533</v>
      </c>
      <c r="AD8" t="s">
        <v>107</v>
      </c>
      <c r="AE8" s="1"/>
    </row>
    <row r="9" spans="1:31" x14ac:dyDescent="0.25">
      <c r="C9">
        <v>4</v>
      </c>
      <c r="D9">
        <v>3.7735849056603772E-2</v>
      </c>
      <c r="E9" t="s">
        <v>108</v>
      </c>
      <c r="H9">
        <v>5</v>
      </c>
      <c r="I9">
        <v>4.0322580645161289E-2</v>
      </c>
      <c r="J9" t="s">
        <v>108</v>
      </c>
      <c r="M9">
        <v>54</v>
      </c>
      <c r="N9">
        <v>0.06</v>
      </c>
      <c r="O9" t="s">
        <v>108</v>
      </c>
      <c r="R9">
        <v>46</v>
      </c>
      <c r="S9" s="5">
        <v>8.3182640144665462E-2</v>
      </c>
      <c r="T9" t="s">
        <v>108</v>
      </c>
      <c r="U9" s="1"/>
      <c r="W9">
        <v>36</v>
      </c>
      <c r="X9" s="5">
        <v>7.9120879120879117E-2</v>
      </c>
      <c r="Y9" t="s">
        <v>108</v>
      </c>
      <c r="Z9" s="1"/>
      <c r="AB9">
        <v>33</v>
      </c>
      <c r="AC9" s="1">
        <v>5.7793345008756568E-2</v>
      </c>
      <c r="AD9" t="s">
        <v>108</v>
      </c>
      <c r="AE9" s="1"/>
    </row>
    <row r="10" spans="1:31" x14ac:dyDescent="0.25">
      <c r="C10">
        <v>0</v>
      </c>
      <c r="D10">
        <v>0</v>
      </c>
      <c r="E10" t="s">
        <v>109</v>
      </c>
      <c r="H10">
        <v>2</v>
      </c>
      <c r="I10">
        <v>1.6129032258064516E-2</v>
      </c>
      <c r="J10" t="s">
        <v>109</v>
      </c>
      <c r="M10">
        <v>14</v>
      </c>
      <c r="N10">
        <v>0.02</v>
      </c>
      <c r="O10" t="s">
        <v>109</v>
      </c>
      <c r="R10">
        <v>19</v>
      </c>
      <c r="S10" s="5">
        <v>3.4358047016274866E-2</v>
      </c>
      <c r="T10" t="s">
        <v>109</v>
      </c>
      <c r="U10" s="1"/>
      <c r="W10">
        <v>9</v>
      </c>
      <c r="X10" s="5">
        <v>1.9780219780219779E-2</v>
      </c>
      <c r="Y10" t="s">
        <v>109</v>
      </c>
      <c r="Z10" s="1"/>
      <c r="AB10">
        <v>10</v>
      </c>
      <c r="AC10" s="1">
        <v>1.7513134851138354E-2</v>
      </c>
      <c r="AD10" t="s">
        <v>109</v>
      </c>
      <c r="AE10" s="1"/>
    </row>
    <row r="11" spans="1:31" x14ac:dyDescent="0.25">
      <c r="C11">
        <v>1</v>
      </c>
      <c r="D11">
        <v>9.433962264150943E-3</v>
      </c>
      <c r="E11" t="s">
        <v>110</v>
      </c>
      <c r="H11">
        <v>0</v>
      </c>
      <c r="I11">
        <v>0</v>
      </c>
      <c r="J11" t="s">
        <v>110</v>
      </c>
      <c r="M11">
        <v>2</v>
      </c>
      <c r="N11">
        <v>0</v>
      </c>
      <c r="O11" t="s">
        <v>110</v>
      </c>
      <c r="R11">
        <v>6</v>
      </c>
      <c r="S11" s="5">
        <v>1.0849909584086799E-2</v>
      </c>
      <c r="T11" t="s">
        <v>110</v>
      </c>
      <c r="U11" s="1"/>
      <c r="W11">
        <v>1</v>
      </c>
      <c r="X11" s="5">
        <v>2.1978021978021978E-3</v>
      </c>
      <c r="Y11" t="s">
        <v>110</v>
      </c>
      <c r="Z11" s="1"/>
      <c r="AB11">
        <v>3</v>
      </c>
      <c r="AC11" s="1">
        <v>5.2539404553415062E-3</v>
      </c>
      <c r="AD11" t="s">
        <v>110</v>
      </c>
      <c r="AE11" s="1"/>
    </row>
    <row r="12" spans="1:31" x14ac:dyDescent="0.25">
      <c r="C12">
        <v>0</v>
      </c>
      <c r="D12">
        <v>0</v>
      </c>
      <c r="E12" t="s">
        <v>111</v>
      </c>
      <c r="H12">
        <v>0</v>
      </c>
      <c r="I12">
        <v>0</v>
      </c>
      <c r="J12" t="s">
        <v>111</v>
      </c>
      <c r="M12">
        <v>0</v>
      </c>
      <c r="N12">
        <v>0</v>
      </c>
      <c r="O12" t="s">
        <v>111</v>
      </c>
      <c r="R12">
        <v>1</v>
      </c>
      <c r="S12" s="5">
        <v>1.8083182640144665E-3</v>
      </c>
      <c r="T12" t="s">
        <v>111</v>
      </c>
      <c r="U12" s="1"/>
      <c r="W12">
        <v>0</v>
      </c>
      <c r="X12" s="5">
        <v>0</v>
      </c>
      <c r="Y12" t="s">
        <v>111</v>
      </c>
      <c r="Z12" s="1"/>
      <c r="AB12">
        <v>0</v>
      </c>
      <c r="AC12" s="1">
        <v>0</v>
      </c>
      <c r="AD12" t="s">
        <v>111</v>
      </c>
      <c r="AE12" s="1"/>
    </row>
    <row r="13" spans="1:31" ht="15.75" thickBot="1" x14ac:dyDescent="0.3">
      <c r="C13">
        <v>106</v>
      </c>
      <c r="H13">
        <v>124</v>
      </c>
      <c r="M13">
        <v>878</v>
      </c>
      <c r="R13">
        <v>553</v>
      </c>
      <c r="W13">
        <v>455</v>
      </c>
      <c r="AB13">
        <v>571</v>
      </c>
    </row>
    <row r="14" spans="1:31" x14ac:dyDescent="0.25">
      <c r="A14" s="120" t="s">
        <v>271</v>
      </c>
      <c r="B14" s="121"/>
    </row>
    <row r="15" spans="1:31" ht="15.75" thickBot="1" x14ac:dyDescent="0.3">
      <c r="A15" s="122"/>
      <c r="B15" s="123"/>
    </row>
    <row r="16" spans="1:31" x14ac:dyDescent="0.25">
      <c r="C16" s="111" t="s">
        <v>259</v>
      </c>
      <c r="D16" s="111"/>
      <c r="E16" s="111"/>
      <c r="F16" s="2"/>
      <c r="H16" s="111" t="s">
        <v>258</v>
      </c>
      <c r="I16" s="111"/>
      <c r="J16" s="111"/>
      <c r="K16" s="2"/>
      <c r="M16" s="111" t="s">
        <v>257</v>
      </c>
      <c r="N16" s="111"/>
      <c r="O16" s="111"/>
      <c r="P16" s="2"/>
    </row>
    <row r="17" spans="2:31" x14ac:dyDescent="0.25">
      <c r="C17" t="s">
        <v>0</v>
      </c>
      <c r="D17" t="s">
        <v>1</v>
      </c>
      <c r="E17" t="s">
        <v>2</v>
      </c>
      <c r="H17" t="s">
        <v>0</v>
      </c>
      <c r="I17" t="s">
        <v>1</v>
      </c>
      <c r="J17" t="s">
        <v>2</v>
      </c>
      <c r="M17" t="s">
        <v>0</v>
      </c>
      <c r="N17" t="s">
        <v>1</v>
      </c>
      <c r="O17" t="s">
        <v>2</v>
      </c>
    </row>
    <row r="18" spans="2:31" x14ac:dyDescent="0.25">
      <c r="C18">
        <v>3</v>
      </c>
      <c r="D18">
        <v>4.1551246537396124E-3</v>
      </c>
      <c r="E18" t="s">
        <v>102</v>
      </c>
      <c r="H18">
        <v>4</v>
      </c>
      <c r="I18">
        <v>0</v>
      </c>
      <c r="J18" t="s">
        <v>102</v>
      </c>
      <c r="M18">
        <v>1</v>
      </c>
      <c r="N18" s="1">
        <v>1.4858841010401188E-3</v>
      </c>
      <c r="O18" t="s">
        <v>102</v>
      </c>
    </row>
    <row r="19" spans="2:31" x14ac:dyDescent="0.25">
      <c r="C19">
        <v>12</v>
      </c>
      <c r="D19">
        <v>1.662049861495845E-2</v>
      </c>
      <c r="E19" t="s">
        <v>103</v>
      </c>
      <c r="H19">
        <v>23</v>
      </c>
      <c r="I19">
        <v>0.01</v>
      </c>
      <c r="J19" t="s">
        <v>103</v>
      </c>
      <c r="M19">
        <v>11</v>
      </c>
      <c r="N19" s="1">
        <v>1.6344725111441308E-2</v>
      </c>
      <c r="O19" t="s">
        <v>103</v>
      </c>
      <c r="P19" s="1"/>
    </row>
    <row r="20" spans="2:31" x14ac:dyDescent="0.25">
      <c r="C20">
        <v>29</v>
      </c>
      <c r="D20">
        <v>4.0166204986149583E-2</v>
      </c>
      <c r="E20" t="s">
        <v>104</v>
      </c>
      <c r="H20">
        <v>41</v>
      </c>
      <c r="I20">
        <v>0.03</v>
      </c>
      <c r="J20" t="s">
        <v>104</v>
      </c>
      <c r="M20">
        <v>24</v>
      </c>
      <c r="N20" s="1">
        <v>3.5661218424962851E-2</v>
      </c>
      <c r="O20" t="s">
        <v>104</v>
      </c>
    </row>
    <row r="21" spans="2:31" x14ac:dyDescent="0.25">
      <c r="C21">
        <v>28</v>
      </c>
      <c r="D21">
        <v>3.8781163434903045E-2</v>
      </c>
      <c r="E21" t="s">
        <v>105</v>
      </c>
      <c r="H21">
        <v>90</v>
      </c>
      <c r="I21">
        <v>0.06</v>
      </c>
      <c r="J21" t="s">
        <v>105</v>
      </c>
      <c r="M21">
        <v>29</v>
      </c>
      <c r="N21" s="1">
        <v>4.3090638930163447E-2</v>
      </c>
      <c r="O21" t="s">
        <v>105</v>
      </c>
    </row>
    <row r="22" spans="2:31" x14ac:dyDescent="0.25">
      <c r="C22">
        <v>50</v>
      </c>
      <c r="D22">
        <v>6.9252077562326875E-2</v>
      </c>
      <c r="E22" t="s">
        <v>106</v>
      </c>
      <c r="H22">
        <v>118</v>
      </c>
      <c r="I22">
        <v>7.0000000000000007E-2</v>
      </c>
      <c r="J22" t="s">
        <v>106</v>
      </c>
      <c r="M22">
        <v>64</v>
      </c>
      <c r="N22" s="1">
        <v>9.5096582466567603E-2</v>
      </c>
      <c r="O22" t="s">
        <v>106</v>
      </c>
    </row>
    <row r="23" spans="2:31" x14ac:dyDescent="0.25">
      <c r="C23">
        <v>123</v>
      </c>
      <c r="D23">
        <v>0.17036011080332411</v>
      </c>
      <c r="E23" t="s">
        <v>107</v>
      </c>
      <c r="H23">
        <v>258</v>
      </c>
      <c r="I23">
        <v>0.16</v>
      </c>
      <c r="J23" t="s">
        <v>107</v>
      </c>
      <c r="M23">
        <v>92</v>
      </c>
      <c r="N23" s="1">
        <v>0.13670133729569092</v>
      </c>
      <c r="O23" t="s">
        <v>107</v>
      </c>
    </row>
    <row r="24" spans="2:31" x14ac:dyDescent="0.25">
      <c r="C24">
        <v>204</v>
      </c>
      <c r="D24">
        <v>0.28254847645429365</v>
      </c>
      <c r="E24" t="s">
        <v>108</v>
      </c>
      <c r="H24">
        <v>364</v>
      </c>
      <c r="I24">
        <v>0.23</v>
      </c>
      <c r="J24" t="s">
        <v>108</v>
      </c>
      <c r="M24">
        <v>160</v>
      </c>
      <c r="N24" s="1">
        <v>0.23774145616641901</v>
      </c>
      <c r="O24" t="s">
        <v>108</v>
      </c>
    </row>
    <row r="25" spans="2:31" x14ac:dyDescent="0.25">
      <c r="C25">
        <v>193</v>
      </c>
      <c r="D25">
        <v>0.26731301939058172</v>
      </c>
      <c r="E25" t="s">
        <v>109</v>
      </c>
      <c r="H25">
        <v>498</v>
      </c>
      <c r="I25">
        <v>0.31</v>
      </c>
      <c r="J25" t="s">
        <v>109</v>
      </c>
      <c r="M25">
        <v>191</v>
      </c>
      <c r="N25" s="1">
        <v>0.2838038632986627</v>
      </c>
      <c r="O25" t="s">
        <v>109</v>
      </c>
    </row>
    <row r="26" spans="2:31" x14ac:dyDescent="0.25">
      <c r="C26">
        <v>80</v>
      </c>
      <c r="D26">
        <v>0.11080332409972299</v>
      </c>
      <c r="E26" t="s">
        <v>110</v>
      </c>
      <c r="H26">
        <v>197</v>
      </c>
      <c r="I26">
        <v>0.12</v>
      </c>
      <c r="J26" t="s">
        <v>110</v>
      </c>
      <c r="M26">
        <v>101</v>
      </c>
      <c r="N26" s="1">
        <v>0.150074294205052</v>
      </c>
      <c r="O26" t="s">
        <v>110</v>
      </c>
    </row>
    <row r="27" spans="2:31" x14ac:dyDescent="0.25">
      <c r="C27">
        <v>0</v>
      </c>
      <c r="D27">
        <v>0</v>
      </c>
      <c r="E27" t="s">
        <v>111</v>
      </c>
      <c r="H27">
        <v>5</v>
      </c>
      <c r="I27">
        <v>0</v>
      </c>
      <c r="J27" t="s">
        <v>111</v>
      </c>
      <c r="M27">
        <v>0</v>
      </c>
      <c r="N27">
        <v>0</v>
      </c>
      <c r="O27" t="s">
        <v>111</v>
      </c>
    </row>
    <row r="28" spans="2:31" x14ac:dyDescent="0.25">
      <c r="C28">
        <v>722</v>
      </c>
      <c r="H28">
        <v>1598</v>
      </c>
      <c r="M28">
        <v>673</v>
      </c>
    </row>
    <row r="29" spans="2:31" ht="15.75" thickBot="1" x14ac:dyDescent="0.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1" spans="2:31" x14ac:dyDescent="0.25">
      <c r="C31" s="124" t="s">
        <v>13</v>
      </c>
      <c r="D31" s="124"/>
      <c r="E31" s="124"/>
      <c r="F31" s="19"/>
      <c r="H31" s="124" t="s">
        <v>377</v>
      </c>
      <c r="I31" s="124"/>
      <c r="J31" s="124"/>
      <c r="K31" s="19"/>
      <c r="M31" s="124"/>
      <c r="N31" s="124"/>
      <c r="O31" s="124"/>
      <c r="P31" s="19"/>
      <c r="R31" s="124"/>
      <c r="S31" s="124"/>
      <c r="T31" s="124"/>
      <c r="U31" s="19"/>
    </row>
    <row r="32" spans="2:31" x14ac:dyDescent="0.25">
      <c r="C32" t="s">
        <v>0</v>
      </c>
      <c r="D32" t="s">
        <v>1</v>
      </c>
      <c r="E32" t="s">
        <v>2</v>
      </c>
      <c r="H32" t="s">
        <v>21</v>
      </c>
      <c r="I32" t="s">
        <v>14</v>
      </c>
      <c r="J32" t="s">
        <v>2</v>
      </c>
    </row>
    <row r="33" spans="3:30" x14ac:dyDescent="0.25">
      <c r="C33">
        <v>3</v>
      </c>
      <c r="D33" s="1">
        <v>1.7341040462427744E-2</v>
      </c>
      <c r="E33" t="s">
        <v>3</v>
      </c>
      <c r="H33">
        <v>228</v>
      </c>
      <c r="I33" s="1">
        <v>4.493496255419787E-2</v>
      </c>
      <c r="J33" t="s">
        <v>102</v>
      </c>
    </row>
    <row r="34" spans="3:30" x14ac:dyDescent="0.25">
      <c r="C34">
        <v>6</v>
      </c>
      <c r="D34" s="1">
        <v>3.4682080924855488E-2</v>
      </c>
      <c r="E34" t="s">
        <v>4</v>
      </c>
      <c r="H34">
        <v>545</v>
      </c>
      <c r="I34" s="1">
        <v>0.1074103271580607</v>
      </c>
      <c r="J34" t="s">
        <v>103</v>
      </c>
    </row>
    <row r="35" spans="3:30" x14ac:dyDescent="0.25">
      <c r="C35">
        <v>7</v>
      </c>
      <c r="D35" s="1">
        <v>4.046242774566474E-2</v>
      </c>
      <c r="E35" t="s">
        <v>5</v>
      </c>
      <c r="H35">
        <v>751</v>
      </c>
      <c r="I35" s="1">
        <v>0.14800945999211668</v>
      </c>
      <c r="J35" t="s">
        <v>104</v>
      </c>
    </row>
    <row r="36" spans="3:30" x14ac:dyDescent="0.25">
      <c r="C36">
        <v>7</v>
      </c>
      <c r="D36" s="1">
        <v>4.046242774566474E-2</v>
      </c>
      <c r="E36" t="s">
        <v>6</v>
      </c>
      <c r="H36">
        <v>805</v>
      </c>
      <c r="I36" s="1">
        <v>0.15865195112337407</v>
      </c>
      <c r="J36" t="s">
        <v>105</v>
      </c>
    </row>
    <row r="37" spans="3:30" x14ac:dyDescent="0.25">
      <c r="C37">
        <v>9</v>
      </c>
      <c r="D37" s="1">
        <v>5.2023121387283239E-2</v>
      </c>
      <c r="E37" t="s">
        <v>7</v>
      </c>
      <c r="H37">
        <v>744</v>
      </c>
      <c r="I37" s="1">
        <v>0.14662987780843517</v>
      </c>
      <c r="J37" t="s">
        <v>106</v>
      </c>
    </row>
    <row r="38" spans="3:30" x14ac:dyDescent="0.25">
      <c r="C38">
        <v>10</v>
      </c>
      <c r="D38" s="1">
        <v>5.7803468208092484E-2</v>
      </c>
      <c r="E38" t="s">
        <v>8</v>
      </c>
      <c r="H38">
        <v>642</v>
      </c>
      <c r="I38" s="1">
        <v>0.12652739456050452</v>
      </c>
      <c r="J38" t="s">
        <v>107</v>
      </c>
    </row>
    <row r="39" spans="3:30" x14ac:dyDescent="0.25">
      <c r="C39">
        <v>13</v>
      </c>
      <c r="D39" s="1">
        <v>7.5144508670520235E-2</v>
      </c>
      <c r="E39" t="s">
        <v>9</v>
      </c>
      <c r="H39">
        <v>563</v>
      </c>
      <c r="I39" s="1">
        <v>0.11095782420181316</v>
      </c>
      <c r="J39" t="s">
        <v>108</v>
      </c>
    </row>
    <row r="40" spans="3:30" x14ac:dyDescent="0.25">
      <c r="C40">
        <v>32</v>
      </c>
      <c r="D40" s="1">
        <v>0.18497109826589594</v>
      </c>
      <c r="E40" t="s">
        <v>10</v>
      </c>
      <c r="H40">
        <v>437</v>
      </c>
      <c r="I40" s="1">
        <v>8.6125344895545922E-2</v>
      </c>
      <c r="J40" t="s">
        <v>109</v>
      </c>
    </row>
    <row r="41" spans="3:30" x14ac:dyDescent="0.25">
      <c r="C41">
        <v>52</v>
      </c>
      <c r="D41" s="1">
        <v>0.30057803468208094</v>
      </c>
      <c r="E41" t="s">
        <v>11</v>
      </c>
      <c r="H41">
        <v>274</v>
      </c>
      <c r="I41" s="1">
        <v>5.4000788332676387E-2</v>
      </c>
      <c r="J41" t="s">
        <v>110</v>
      </c>
    </row>
    <row r="42" spans="3:30" x14ac:dyDescent="0.25">
      <c r="C42">
        <v>34</v>
      </c>
      <c r="D42" s="1">
        <v>0.19653179190751446</v>
      </c>
      <c r="E42" t="s">
        <v>12</v>
      </c>
      <c r="H42">
        <v>85</v>
      </c>
      <c r="I42" s="1">
        <v>1.6752069373275523E-2</v>
      </c>
      <c r="J42" t="s">
        <v>111</v>
      </c>
    </row>
    <row r="43" spans="3:30" x14ac:dyDescent="0.25">
      <c r="C43">
        <v>173</v>
      </c>
      <c r="H43">
        <v>5074</v>
      </c>
    </row>
    <row r="44" spans="3:30" x14ac:dyDescent="0.25">
      <c r="D44" s="1"/>
      <c r="I44" s="1"/>
    </row>
    <row r="45" spans="3:30" x14ac:dyDescent="0.25">
      <c r="D45" s="1"/>
      <c r="I45" s="1"/>
    </row>
    <row r="46" spans="3:30" x14ac:dyDescent="0.25">
      <c r="C46" s="111" t="s">
        <v>188</v>
      </c>
      <c r="D46" s="111"/>
      <c r="E46" s="111"/>
      <c r="F46" s="2"/>
      <c r="H46" s="111" t="s">
        <v>378</v>
      </c>
      <c r="I46" s="111"/>
      <c r="J46" s="111"/>
      <c r="K46" s="2"/>
      <c r="M46" s="111" t="s">
        <v>379</v>
      </c>
      <c r="N46" s="111"/>
      <c r="O46" s="111"/>
      <c r="P46" s="2"/>
      <c r="R46" s="111" t="s">
        <v>380</v>
      </c>
      <c r="S46" s="111"/>
      <c r="T46" s="111"/>
      <c r="U46" s="2"/>
      <c r="W46" s="111" t="s">
        <v>381</v>
      </c>
      <c r="X46" s="111"/>
      <c r="Y46" s="111"/>
      <c r="Z46" s="2"/>
      <c r="AB46" s="111" t="s">
        <v>382</v>
      </c>
      <c r="AC46" s="111"/>
      <c r="AD46" s="111"/>
    </row>
    <row r="47" spans="3:30" x14ac:dyDescent="0.25">
      <c r="C47" t="s">
        <v>0</v>
      </c>
      <c r="D47" s="1" t="s">
        <v>14</v>
      </c>
      <c r="E47" t="s">
        <v>2</v>
      </c>
      <c r="H47" t="s">
        <v>0</v>
      </c>
      <c r="I47" s="1" t="s">
        <v>14</v>
      </c>
      <c r="J47" t="s">
        <v>2</v>
      </c>
      <c r="M47" t="s">
        <v>0</v>
      </c>
      <c r="N47" t="s">
        <v>14</v>
      </c>
      <c r="O47" t="s">
        <v>2</v>
      </c>
      <c r="R47" t="s">
        <v>0</v>
      </c>
      <c r="S47" t="s">
        <v>14</v>
      </c>
      <c r="T47" t="s">
        <v>2</v>
      </c>
      <c r="W47" t="s">
        <v>0</v>
      </c>
      <c r="X47" t="s">
        <v>14</v>
      </c>
      <c r="Y47" t="s">
        <v>2</v>
      </c>
      <c r="AB47" t="s">
        <v>0</v>
      </c>
      <c r="AC47" t="s">
        <v>14</v>
      </c>
      <c r="AD47" t="s">
        <v>2</v>
      </c>
    </row>
    <row r="48" spans="3:30" x14ac:dyDescent="0.25">
      <c r="C48">
        <v>7</v>
      </c>
      <c r="D48" s="1">
        <v>5.9829059829059832E-2</v>
      </c>
      <c r="E48" t="s">
        <v>3</v>
      </c>
      <c r="F48" s="1"/>
      <c r="H48">
        <v>25</v>
      </c>
      <c r="I48" s="1">
        <v>5.2083333333333336E-2</v>
      </c>
      <c r="J48" t="s">
        <v>102</v>
      </c>
      <c r="K48" s="1"/>
      <c r="M48">
        <v>24</v>
      </c>
      <c r="N48">
        <v>7.0000000000000007E-2</v>
      </c>
      <c r="O48" t="s">
        <v>102</v>
      </c>
      <c r="R48">
        <v>68</v>
      </c>
      <c r="S48" s="1">
        <v>4.3450479233226834E-2</v>
      </c>
      <c r="T48" t="s">
        <v>383</v>
      </c>
      <c r="W48">
        <v>27</v>
      </c>
      <c r="X48" s="1">
        <v>3.3792240300375469E-2</v>
      </c>
      <c r="Y48" t="s">
        <v>383</v>
      </c>
      <c r="AB48">
        <v>107</v>
      </c>
      <c r="AC48" s="1">
        <v>4.8176497073390362E-2</v>
      </c>
      <c r="AD48" t="s">
        <v>102</v>
      </c>
    </row>
    <row r="49" spans="1:30" x14ac:dyDescent="0.25">
      <c r="C49">
        <v>18</v>
      </c>
      <c r="D49" s="1">
        <v>0.15384615384615385</v>
      </c>
      <c r="E49" t="s">
        <v>4</v>
      </c>
      <c r="F49" s="1"/>
      <c r="H49">
        <v>54</v>
      </c>
      <c r="I49" s="1">
        <v>0.1125</v>
      </c>
      <c r="J49" t="s">
        <v>103</v>
      </c>
      <c r="K49" s="1"/>
      <c r="M49">
        <v>39</v>
      </c>
      <c r="N49">
        <v>0.11</v>
      </c>
      <c r="O49" t="s">
        <v>103</v>
      </c>
      <c r="R49">
        <v>173</v>
      </c>
      <c r="S49" s="1">
        <v>0.11054313099041534</v>
      </c>
      <c r="T49" t="s">
        <v>103</v>
      </c>
      <c r="W49">
        <v>89</v>
      </c>
      <c r="X49" s="1">
        <v>0.1113892365456821</v>
      </c>
      <c r="Y49" t="s">
        <v>103</v>
      </c>
      <c r="AB49">
        <v>235</v>
      </c>
      <c r="AC49" s="1">
        <v>0.10580819450697884</v>
      </c>
      <c r="AD49" t="s">
        <v>103</v>
      </c>
    </row>
    <row r="50" spans="1:30" x14ac:dyDescent="0.25">
      <c r="C50">
        <v>22</v>
      </c>
      <c r="D50" s="1">
        <v>0.18803418803418803</v>
      </c>
      <c r="E50" t="s">
        <v>5</v>
      </c>
      <c r="F50" s="1"/>
      <c r="H50">
        <v>71</v>
      </c>
      <c r="I50" s="1">
        <v>0.14791666666666667</v>
      </c>
      <c r="J50" t="s">
        <v>104</v>
      </c>
      <c r="K50" s="1"/>
      <c r="M50">
        <v>50</v>
      </c>
      <c r="N50">
        <v>0.14000000000000001</v>
      </c>
      <c r="O50" t="s">
        <v>104</v>
      </c>
      <c r="R50">
        <v>243</v>
      </c>
      <c r="S50" s="1">
        <v>0.15527156549520768</v>
      </c>
      <c r="T50" t="s">
        <v>104</v>
      </c>
      <c r="W50">
        <v>93</v>
      </c>
      <c r="X50" s="1">
        <v>0.11639549436795996</v>
      </c>
      <c r="Y50" t="s">
        <v>104</v>
      </c>
      <c r="AB50">
        <v>339</v>
      </c>
      <c r="AC50" s="1">
        <v>0.15263394867176946</v>
      </c>
      <c r="AD50" t="s">
        <v>104</v>
      </c>
    </row>
    <row r="51" spans="1:30" x14ac:dyDescent="0.25">
      <c r="C51">
        <v>19</v>
      </c>
      <c r="D51" s="1">
        <v>0.1623931623931624</v>
      </c>
      <c r="E51" t="s">
        <v>6</v>
      </c>
      <c r="F51" s="1"/>
      <c r="H51">
        <v>68</v>
      </c>
      <c r="I51" s="1">
        <v>0.14166666666666666</v>
      </c>
      <c r="J51" t="s">
        <v>105</v>
      </c>
      <c r="K51" s="1"/>
      <c r="M51">
        <v>53</v>
      </c>
      <c r="N51">
        <v>0.15</v>
      </c>
      <c r="O51" t="s">
        <v>105</v>
      </c>
      <c r="R51">
        <v>237</v>
      </c>
      <c r="S51" s="1">
        <v>0.15143769968051118</v>
      </c>
      <c r="T51" t="s">
        <v>105</v>
      </c>
      <c r="W51">
        <v>119</v>
      </c>
      <c r="X51" s="1">
        <v>0.14893617021276595</v>
      </c>
      <c r="Y51" t="s">
        <v>105</v>
      </c>
      <c r="AB51">
        <v>381</v>
      </c>
      <c r="AC51" s="1">
        <v>0.1715443493921657</v>
      </c>
      <c r="AD51" t="s">
        <v>105</v>
      </c>
    </row>
    <row r="52" spans="1:30" x14ac:dyDescent="0.25">
      <c r="C52">
        <v>16</v>
      </c>
      <c r="D52" s="1">
        <v>0.13675213675213677</v>
      </c>
      <c r="E52" t="s">
        <v>7</v>
      </c>
      <c r="F52" s="1"/>
      <c r="H52">
        <v>60</v>
      </c>
      <c r="I52" s="1">
        <v>0.125</v>
      </c>
      <c r="J52" t="s">
        <v>106</v>
      </c>
      <c r="K52" s="1"/>
      <c r="M52">
        <v>44</v>
      </c>
      <c r="N52">
        <v>0.12</v>
      </c>
      <c r="O52" t="s">
        <v>106</v>
      </c>
      <c r="R52">
        <v>233</v>
      </c>
      <c r="S52" s="1">
        <v>0.1488817891373802</v>
      </c>
      <c r="T52" t="s">
        <v>106</v>
      </c>
      <c r="W52">
        <v>100</v>
      </c>
      <c r="X52" s="1">
        <v>0.12515644555694619</v>
      </c>
      <c r="Y52" t="s">
        <v>106</v>
      </c>
      <c r="AB52">
        <v>349</v>
      </c>
      <c r="AC52" s="1">
        <v>0.15713642503376857</v>
      </c>
      <c r="AD52" t="s">
        <v>106</v>
      </c>
    </row>
    <row r="53" spans="1:30" x14ac:dyDescent="0.25">
      <c r="C53">
        <v>13</v>
      </c>
      <c r="D53" s="1">
        <v>0.1111111111111111</v>
      </c>
      <c r="E53" t="s">
        <v>8</v>
      </c>
      <c r="F53" s="1"/>
      <c r="H53">
        <v>56</v>
      </c>
      <c r="I53" s="1">
        <v>0.11666666666666667</v>
      </c>
      <c r="J53" t="s">
        <v>107</v>
      </c>
      <c r="K53" s="1"/>
      <c r="M53">
        <v>59</v>
      </c>
      <c r="N53">
        <v>0.17</v>
      </c>
      <c r="O53" t="s">
        <v>107</v>
      </c>
      <c r="R53">
        <v>209</v>
      </c>
      <c r="S53" s="1">
        <v>0.13354632587859425</v>
      </c>
      <c r="T53" t="s">
        <v>107</v>
      </c>
      <c r="W53">
        <v>109</v>
      </c>
      <c r="X53" s="1">
        <v>0.13642052565707133</v>
      </c>
      <c r="Y53" t="s">
        <v>107</v>
      </c>
      <c r="AB53">
        <v>263</v>
      </c>
      <c r="AC53" s="1">
        <v>0.11841512832057632</v>
      </c>
      <c r="AD53" t="s">
        <v>107</v>
      </c>
    </row>
    <row r="54" spans="1:30" x14ac:dyDescent="0.25">
      <c r="C54">
        <v>8</v>
      </c>
      <c r="D54" s="1">
        <v>6.8376068376068383E-2</v>
      </c>
      <c r="E54" t="s">
        <v>9</v>
      </c>
      <c r="F54" s="1"/>
      <c r="H54">
        <v>50</v>
      </c>
      <c r="I54" s="1">
        <v>0.10416666666666667</v>
      </c>
      <c r="J54" t="s">
        <v>108</v>
      </c>
      <c r="K54" s="1"/>
      <c r="M54">
        <v>36</v>
      </c>
      <c r="N54">
        <v>0.1</v>
      </c>
      <c r="O54" t="s">
        <v>108</v>
      </c>
      <c r="R54">
        <v>205</v>
      </c>
      <c r="S54" s="1">
        <v>0.13099041533546327</v>
      </c>
      <c r="T54" t="s">
        <v>108</v>
      </c>
      <c r="W54">
        <v>91</v>
      </c>
      <c r="X54" s="1">
        <v>0.11389236545682102</v>
      </c>
      <c r="Y54" t="s">
        <v>108</v>
      </c>
      <c r="AB54">
        <v>218</v>
      </c>
      <c r="AC54" s="1">
        <v>9.8153984691580376E-2</v>
      </c>
      <c r="AD54" t="s">
        <v>108</v>
      </c>
    </row>
    <row r="55" spans="1:30" x14ac:dyDescent="0.25">
      <c r="C55">
        <v>7</v>
      </c>
      <c r="D55" s="1">
        <v>5.9829059829059832E-2</v>
      </c>
      <c r="E55" t="s">
        <v>10</v>
      </c>
      <c r="F55" s="1"/>
      <c r="H55">
        <v>58</v>
      </c>
      <c r="I55" s="1">
        <v>0.12083333333333333</v>
      </c>
      <c r="J55" t="s">
        <v>109</v>
      </c>
      <c r="K55" s="1"/>
      <c r="M55">
        <v>34</v>
      </c>
      <c r="N55">
        <v>0.1</v>
      </c>
      <c r="O55" t="s">
        <v>109</v>
      </c>
      <c r="R55">
        <v>117</v>
      </c>
      <c r="S55" s="1">
        <v>7.4760383386581475E-2</v>
      </c>
      <c r="T55" t="s">
        <v>109</v>
      </c>
      <c r="W55">
        <v>83</v>
      </c>
      <c r="X55" s="1">
        <v>0.10387984981226533</v>
      </c>
      <c r="Y55" t="s">
        <v>109</v>
      </c>
      <c r="AB55">
        <v>178</v>
      </c>
      <c r="AC55" s="1">
        <v>8.0144079243583966E-2</v>
      </c>
      <c r="AD55" t="s">
        <v>109</v>
      </c>
    </row>
    <row r="56" spans="1:30" x14ac:dyDescent="0.25">
      <c r="C56">
        <v>7</v>
      </c>
      <c r="D56" s="1">
        <v>5.9829059829059832E-2</v>
      </c>
      <c r="E56" t="s">
        <v>11</v>
      </c>
      <c r="F56" s="1"/>
      <c r="H56">
        <v>31</v>
      </c>
      <c r="I56" s="1">
        <v>6.458333333333334E-2</v>
      </c>
      <c r="J56" t="s">
        <v>110</v>
      </c>
      <c r="K56" s="1"/>
      <c r="M56">
        <v>14</v>
      </c>
      <c r="N56">
        <v>0.04</v>
      </c>
      <c r="O56" t="s">
        <v>110</v>
      </c>
      <c r="R56">
        <v>59</v>
      </c>
      <c r="S56" s="1">
        <v>3.769968051118211E-2</v>
      </c>
      <c r="T56" t="s">
        <v>110</v>
      </c>
      <c r="W56">
        <v>73</v>
      </c>
      <c r="X56" s="1">
        <v>9.1364205256570713E-2</v>
      </c>
      <c r="Y56" t="s">
        <v>110</v>
      </c>
      <c r="AB56">
        <v>109</v>
      </c>
      <c r="AC56" s="1">
        <v>4.9076992345790188E-2</v>
      </c>
      <c r="AD56" t="s">
        <v>110</v>
      </c>
    </row>
    <row r="57" spans="1:30" x14ac:dyDescent="0.25">
      <c r="C57">
        <v>0</v>
      </c>
      <c r="D57" s="1">
        <v>0</v>
      </c>
      <c r="E57" t="s">
        <v>12</v>
      </c>
      <c r="F57" s="1"/>
      <c r="H57">
        <v>7</v>
      </c>
      <c r="I57" s="1">
        <v>1.4583333333333334E-2</v>
      </c>
      <c r="J57" t="s">
        <v>111</v>
      </c>
      <c r="K57" s="1"/>
      <c r="M57">
        <v>2</v>
      </c>
      <c r="N57">
        <v>0.01</v>
      </c>
      <c r="O57" t="s">
        <v>111</v>
      </c>
      <c r="R57">
        <v>21</v>
      </c>
      <c r="S57" s="1">
        <v>1.34185303514377E-2</v>
      </c>
      <c r="T57" t="s">
        <v>111</v>
      </c>
      <c r="W57">
        <v>15</v>
      </c>
      <c r="X57" s="1">
        <v>1.8773466833541929E-2</v>
      </c>
      <c r="Y57" t="s">
        <v>111</v>
      </c>
      <c r="AB57">
        <v>42</v>
      </c>
      <c r="AC57" s="1">
        <v>1.8910400720396219E-2</v>
      </c>
      <c r="AD57" t="s">
        <v>111</v>
      </c>
    </row>
    <row r="58" spans="1:30" x14ac:dyDescent="0.25">
      <c r="C58">
        <v>117</v>
      </c>
      <c r="D58" s="1"/>
      <c r="H58">
        <v>480</v>
      </c>
      <c r="I58" s="1"/>
      <c r="M58">
        <v>355</v>
      </c>
      <c r="R58">
        <v>1565</v>
      </c>
      <c r="W58">
        <v>799</v>
      </c>
      <c r="AB58">
        <v>2221</v>
      </c>
    </row>
    <row r="59" spans="1:30" x14ac:dyDescent="0.25">
      <c r="A59" s="1"/>
      <c r="D59" s="1"/>
      <c r="I59" s="1"/>
    </row>
    <row r="60" spans="1:30" x14ac:dyDescent="0.25">
      <c r="C60" s="111" t="s">
        <v>189</v>
      </c>
      <c r="D60" s="111"/>
      <c r="E60" s="111"/>
      <c r="F60" s="2"/>
      <c r="H60" s="111" t="s">
        <v>384</v>
      </c>
      <c r="I60" s="111"/>
      <c r="J60" s="111"/>
      <c r="K60" s="2"/>
      <c r="M60" s="111" t="s">
        <v>385</v>
      </c>
      <c r="N60" s="111"/>
      <c r="O60" s="111"/>
      <c r="P60" s="2"/>
      <c r="R60" s="111" t="s">
        <v>386</v>
      </c>
      <c r="S60" s="111"/>
      <c r="T60" s="111"/>
      <c r="U60" s="2"/>
    </row>
    <row r="61" spans="1:30" x14ac:dyDescent="0.25">
      <c r="C61" t="s">
        <v>0</v>
      </c>
      <c r="D61" s="1" t="s">
        <v>14</v>
      </c>
      <c r="E61" t="s">
        <v>2</v>
      </c>
      <c r="H61" t="s">
        <v>0</v>
      </c>
      <c r="I61" s="1" t="s">
        <v>14</v>
      </c>
      <c r="J61" t="s">
        <v>2</v>
      </c>
      <c r="M61" t="s">
        <v>0</v>
      </c>
      <c r="N61" t="s">
        <v>14</v>
      </c>
      <c r="O61" t="s">
        <v>2</v>
      </c>
      <c r="R61" t="s">
        <v>0</v>
      </c>
      <c r="S61" t="s">
        <v>14</v>
      </c>
      <c r="T61" t="s">
        <v>2</v>
      </c>
    </row>
    <row r="62" spans="1:30" x14ac:dyDescent="0.25">
      <c r="C62">
        <v>12</v>
      </c>
      <c r="D62" s="1">
        <v>3.8216560509554139E-2</v>
      </c>
      <c r="E62" t="s">
        <v>3</v>
      </c>
      <c r="F62" s="1"/>
      <c r="H62">
        <v>28</v>
      </c>
      <c r="I62" s="1">
        <v>2.6565464895635674E-2</v>
      </c>
      <c r="J62" t="s">
        <v>102</v>
      </c>
      <c r="K62" s="1"/>
      <c r="M62">
        <v>23</v>
      </c>
      <c r="N62" s="1">
        <v>1.9759450171821305E-2</v>
      </c>
      <c r="O62" t="s">
        <v>102</v>
      </c>
      <c r="R62">
        <v>32</v>
      </c>
      <c r="S62" s="1">
        <v>2.9197080291970802E-2</v>
      </c>
      <c r="T62" t="s">
        <v>383</v>
      </c>
    </row>
    <row r="63" spans="1:30" x14ac:dyDescent="0.25">
      <c r="C63">
        <v>24</v>
      </c>
      <c r="D63" s="1">
        <v>7.6433121019108277E-2</v>
      </c>
      <c r="E63" t="s">
        <v>4</v>
      </c>
      <c r="F63" s="1"/>
      <c r="H63">
        <v>91</v>
      </c>
      <c r="I63" s="1">
        <v>8.6337760910815936E-2</v>
      </c>
      <c r="J63" t="s">
        <v>103</v>
      </c>
      <c r="K63" s="1"/>
      <c r="M63">
        <v>111</v>
      </c>
      <c r="N63" s="1">
        <v>9.5360824742268036E-2</v>
      </c>
      <c r="O63" t="s">
        <v>103</v>
      </c>
      <c r="R63">
        <v>85</v>
      </c>
      <c r="S63" s="1">
        <v>7.7554744525547448E-2</v>
      </c>
      <c r="T63" t="s">
        <v>103</v>
      </c>
    </row>
    <row r="64" spans="1:30" x14ac:dyDescent="0.25">
      <c r="C64">
        <v>41</v>
      </c>
      <c r="D64" s="1">
        <v>0.13057324840764331</v>
      </c>
      <c r="E64" t="s">
        <v>5</v>
      </c>
      <c r="F64" s="1"/>
      <c r="H64">
        <v>122</v>
      </c>
      <c r="I64" s="1">
        <v>0.1157495256166983</v>
      </c>
      <c r="J64" t="s">
        <v>104</v>
      </c>
      <c r="K64" s="1"/>
      <c r="M64">
        <v>121</v>
      </c>
      <c r="N64" s="1">
        <v>0.10395189003436427</v>
      </c>
      <c r="O64" t="s">
        <v>104</v>
      </c>
      <c r="R64">
        <v>101</v>
      </c>
      <c r="S64" s="1">
        <v>9.2153284671532845E-2</v>
      </c>
      <c r="T64" t="s">
        <v>104</v>
      </c>
    </row>
    <row r="65" spans="3:42" x14ac:dyDescent="0.25">
      <c r="C65">
        <v>54</v>
      </c>
      <c r="D65" s="1">
        <v>0.17197452229299362</v>
      </c>
      <c r="E65" t="s">
        <v>6</v>
      </c>
      <c r="F65" s="1"/>
      <c r="H65">
        <v>156</v>
      </c>
      <c r="I65" s="1">
        <v>0.14800759013282733</v>
      </c>
      <c r="J65" t="s">
        <v>105</v>
      </c>
      <c r="K65" s="1"/>
      <c r="M65">
        <v>146</v>
      </c>
      <c r="N65" s="1">
        <v>0.12542955326460481</v>
      </c>
      <c r="O65" t="s">
        <v>105</v>
      </c>
      <c r="R65">
        <v>159</v>
      </c>
      <c r="S65" s="1">
        <v>0.14507299270072993</v>
      </c>
      <c r="T65" t="s">
        <v>105</v>
      </c>
    </row>
    <row r="66" spans="3:42" x14ac:dyDescent="0.25">
      <c r="C66">
        <v>32</v>
      </c>
      <c r="D66" s="1">
        <v>0.10191082802547771</v>
      </c>
      <c r="E66" t="s">
        <v>7</v>
      </c>
      <c r="F66" s="1"/>
      <c r="H66">
        <v>148</v>
      </c>
      <c r="I66" s="1">
        <v>0.14041745730550284</v>
      </c>
      <c r="J66" t="s">
        <v>106</v>
      </c>
      <c r="K66" s="1"/>
      <c r="M66">
        <v>178</v>
      </c>
      <c r="N66" s="1">
        <v>0.15292096219931273</v>
      </c>
      <c r="O66" t="s">
        <v>106</v>
      </c>
      <c r="R66">
        <v>162</v>
      </c>
      <c r="S66" s="1">
        <v>0.1478102189781022</v>
      </c>
      <c r="T66" t="s">
        <v>106</v>
      </c>
    </row>
    <row r="67" spans="3:42" x14ac:dyDescent="0.25">
      <c r="C67">
        <v>44</v>
      </c>
      <c r="D67" s="1">
        <v>0.14012738853503184</v>
      </c>
      <c r="E67" t="s">
        <v>8</v>
      </c>
      <c r="F67" s="1"/>
      <c r="H67">
        <v>132</v>
      </c>
      <c r="I67" s="1">
        <v>0.1252371916508539</v>
      </c>
      <c r="J67" t="s">
        <v>107</v>
      </c>
      <c r="K67" s="1"/>
      <c r="M67">
        <v>144</v>
      </c>
      <c r="N67" s="1">
        <v>0.12371134020618557</v>
      </c>
      <c r="O67" t="s">
        <v>107</v>
      </c>
      <c r="R67">
        <v>122</v>
      </c>
      <c r="S67" s="1">
        <v>0.11131386861313869</v>
      </c>
      <c r="T67" t="s">
        <v>107</v>
      </c>
    </row>
    <row r="68" spans="3:42" x14ac:dyDescent="0.25">
      <c r="C68">
        <v>39</v>
      </c>
      <c r="D68" s="1">
        <v>0.12420382165605096</v>
      </c>
      <c r="E68" t="s">
        <v>9</v>
      </c>
      <c r="F68" s="1"/>
      <c r="H68">
        <v>127</v>
      </c>
      <c r="I68" s="1">
        <v>0.1204933586337761</v>
      </c>
      <c r="J68" t="s">
        <v>108</v>
      </c>
      <c r="K68" s="1"/>
      <c r="M68">
        <v>178</v>
      </c>
      <c r="N68" s="1">
        <v>0.15292096219931273</v>
      </c>
      <c r="O68" t="s">
        <v>108</v>
      </c>
      <c r="R68">
        <v>147</v>
      </c>
      <c r="S68" s="1">
        <v>0.13412408759124086</v>
      </c>
      <c r="T68" t="s">
        <v>108</v>
      </c>
    </row>
    <row r="69" spans="3:42" x14ac:dyDescent="0.25">
      <c r="C69">
        <v>40</v>
      </c>
      <c r="D69" s="1">
        <v>0.12738853503184713</v>
      </c>
      <c r="E69" t="s">
        <v>10</v>
      </c>
      <c r="F69" s="1"/>
      <c r="H69">
        <v>95</v>
      </c>
      <c r="I69" s="1">
        <v>9.0132827324478179E-2</v>
      </c>
      <c r="J69" t="s">
        <v>109</v>
      </c>
      <c r="K69" s="1"/>
      <c r="M69">
        <v>140</v>
      </c>
      <c r="N69" s="1">
        <v>0.12027491408934708</v>
      </c>
      <c r="O69" t="s">
        <v>109</v>
      </c>
      <c r="R69">
        <v>144</v>
      </c>
      <c r="S69" s="1">
        <v>0.13138686131386862</v>
      </c>
      <c r="T69" t="s">
        <v>109</v>
      </c>
    </row>
    <row r="70" spans="3:42" x14ac:dyDescent="0.25">
      <c r="C70">
        <v>17</v>
      </c>
      <c r="D70" s="1">
        <v>5.4140127388535034E-2</v>
      </c>
      <c r="E70" t="s">
        <v>11</v>
      </c>
      <c r="F70" s="1"/>
      <c r="H70">
        <v>104</v>
      </c>
      <c r="I70" s="1">
        <v>9.8671726755218223E-2</v>
      </c>
      <c r="J70" t="s">
        <v>110</v>
      </c>
      <c r="K70" s="1"/>
      <c r="M70">
        <v>95</v>
      </c>
      <c r="N70" s="1">
        <v>8.1615120274914091E-2</v>
      </c>
      <c r="O70" t="s">
        <v>110</v>
      </c>
      <c r="R70">
        <v>81</v>
      </c>
      <c r="S70" s="1">
        <v>7.3905109489051102E-2</v>
      </c>
      <c r="T70" t="s">
        <v>110</v>
      </c>
    </row>
    <row r="71" spans="3:42" x14ac:dyDescent="0.25">
      <c r="C71">
        <v>11</v>
      </c>
      <c r="D71" s="1">
        <v>3.5031847133757961E-2</v>
      </c>
      <c r="E71" t="s">
        <v>12</v>
      </c>
      <c r="F71" s="1"/>
      <c r="H71">
        <v>51</v>
      </c>
      <c r="I71" s="1">
        <v>4.8387096774193547E-2</v>
      </c>
      <c r="J71" t="s">
        <v>111</v>
      </c>
      <c r="K71" s="1"/>
      <c r="M71">
        <v>28</v>
      </c>
      <c r="N71" s="1">
        <v>2.4054982817869417E-2</v>
      </c>
      <c r="O71" t="s">
        <v>111</v>
      </c>
      <c r="R71">
        <v>63</v>
      </c>
      <c r="S71" s="1">
        <v>5.7481751824817517E-2</v>
      </c>
      <c r="T71" t="s">
        <v>111</v>
      </c>
    </row>
    <row r="72" spans="3:42" x14ac:dyDescent="0.25">
      <c r="C72">
        <v>314</v>
      </c>
      <c r="D72" s="1"/>
      <c r="H72">
        <v>1054</v>
      </c>
      <c r="I72" s="1"/>
      <c r="M72">
        <v>1164</v>
      </c>
      <c r="N72">
        <v>1</v>
      </c>
      <c r="R72">
        <v>1096</v>
      </c>
    </row>
    <row r="73" spans="3:42" x14ac:dyDescent="0.25">
      <c r="D73" s="1"/>
      <c r="I73" s="1"/>
    </row>
    <row r="74" spans="3:42" x14ac:dyDescent="0.25">
      <c r="D74" s="1"/>
      <c r="I74" s="1"/>
    </row>
    <row r="75" spans="3:42" x14ac:dyDescent="0.25">
      <c r="C75" s="111" t="s">
        <v>190</v>
      </c>
      <c r="D75" s="111"/>
      <c r="E75" s="111"/>
      <c r="F75" s="2"/>
      <c r="H75" s="111" t="s">
        <v>387</v>
      </c>
      <c r="I75" s="111"/>
      <c r="J75" s="111"/>
      <c r="K75" s="2"/>
      <c r="M75" s="111" t="s">
        <v>388</v>
      </c>
      <c r="N75" s="111"/>
      <c r="O75" s="111"/>
      <c r="P75" s="2"/>
      <c r="R75" s="111" t="s">
        <v>389</v>
      </c>
      <c r="S75" s="111"/>
      <c r="T75" s="111"/>
      <c r="U75" s="2"/>
      <c r="W75" s="111" t="s">
        <v>390</v>
      </c>
      <c r="X75" s="111"/>
      <c r="Y75" s="111"/>
      <c r="Z75" s="2"/>
      <c r="AB75" s="111" t="s">
        <v>391</v>
      </c>
      <c r="AC75" s="111"/>
      <c r="AD75" s="111"/>
      <c r="AF75" s="111" t="s">
        <v>392</v>
      </c>
      <c r="AG75" s="111"/>
      <c r="AH75" s="111"/>
      <c r="AJ75" s="111" t="s">
        <v>393</v>
      </c>
      <c r="AK75" s="111"/>
      <c r="AL75" s="111"/>
      <c r="AN75" s="111" t="s">
        <v>394</v>
      </c>
      <c r="AO75" s="111"/>
      <c r="AP75" s="111"/>
    </row>
    <row r="76" spans="3:42" x14ac:dyDescent="0.25">
      <c r="C76" t="s">
        <v>0</v>
      </c>
      <c r="D76" s="1" t="s">
        <v>14</v>
      </c>
      <c r="E76" t="s">
        <v>2</v>
      </c>
      <c r="H76" t="s">
        <v>0</v>
      </c>
      <c r="I76" s="1" t="s">
        <v>14</v>
      </c>
      <c r="J76" t="s">
        <v>2</v>
      </c>
      <c r="M76" t="s">
        <v>0</v>
      </c>
      <c r="N76" t="s">
        <v>14</v>
      </c>
      <c r="O76" t="s">
        <v>2</v>
      </c>
      <c r="R76" t="s">
        <v>0</v>
      </c>
      <c r="S76" t="s">
        <v>14</v>
      </c>
      <c r="T76" t="s">
        <v>2</v>
      </c>
      <c r="W76" t="s">
        <v>0</v>
      </c>
      <c r="X76" t="s">
        <v>14</v>
      </c>
      <c r="Y76" t="s">
        <v>2</v>
      </c>
      <c r="AB76" t="s">
        <v>0</v>
      </c>
      <c r="AC76" t="s">
        <v>14</v>
      </c>
      <c r="AD76" t="s">
        <v>2</v>
      </c>
      <c r="AF76" t="s">
        <v>0</v>
      </c>
      <c r="AG76" t="s">
        <v>14</v>
      </c>
      <c r="AH76" t="s">
        <v>2</v>
      </c>
      <c r="AJ76" t="s">
        <v>0</v>
      </c>
      <c r="AK76" t="s">
        <v>14</v>
      </c>
      <c r="AL76" t="s">
        <v>2</v>
      </c>
      <c r="AN76" t="s">
        <v>0</v>
      </c>
      <c r="AO76" t="s">
        <v>14</v>
      </c>
      <c r="AP76" t="s">
        <v>2</v>
      </c>
    </row>
    <row r="77" spans="3:42" x14ac:dyDescent="0.25">
      <c r="C77">
        <v>10</v>
      </c>
      <c r="D77" s="1">
        <v>4.4444444444444446E-2</v>
      </c>
      <c r="E77" t="s">
        <v>3</v>
      </c>
      <c r="F77" s="1"/>
      <c r="H77">
        <v>145</v>
      </c>
      <c r="I77" s="1">
        <v>3.7429013939081053E-2</v>
      </c>
      <c r="J77" t="s">
        <v>102</v>
      </c>
      <c r="K77" s="1"/>
      <c r="M77">
        <v>41</v>
      </c>
      <c r="N77">
        <v>0.03</v>
      </c>
      <c r="O77" t="s">
        <v>102</v>
      </c>
      <c r="R77">
        <v>50</v>
      </c>
      <c r="S77">
        <v>3.0358227079538554E-2</v>
      </c>
      <c r="T77" t="s">
        <v>102</v>
      </c>
      <c r="W77">
        <v>48</v>
      </c>
      <c r="X77" s="1">
        <v>2.7507163323782235E-2</v>
      </c>
      <c r="Y77" t="s">
        <v>102</v>
      </c>
      <c r="Z77" s="1"/>
      <c r="AB77">
        <v>17</v>
      </c>
      <c r="AC77" s="1">
        <v>0.03</v>
      </c>
      <c r="AD77" t="s">
        <v>102</v>
      </c>
      <c r="AE77" s="1"/>
      <c r="AF77">
        <v>75</v>
      </c>
      <c r="AG77">
        <v>2.9797377830750895E-2</v>
      </c>
      <c r="AH77" t="s">
        <v>383</v>
      </c>
      <c r="AJ77">
        <v>10</v>
      </c>
      <c r="AK77">
        <v>0.02</v>
      </c>
      <c r="AL77" t="s">
        <v>102</v>
      </c>
      <c r="AN77">
        <v>8</v>
      </c>
      <c r="AO77">
        <v>0.02</v>
      </c>
      <c r="AP77" t="s">
        <v>102</v>
      </c>
    </row>
    <row r="78" spans="3:42" x14ac:dyDescent="0.25">
      <c r="C78">
        <v>20</v>
      </c>
      <c r="D78" s="1">
        <v>8.8888888888888892E-2</v>
      </c>
      <c r="E78" t="s">
        <v>4</v>
      </c>
      <c r="F78" s="1"/>
      <c r="H78">
        <v>321</v>
      </c>
      <c r="I78" s="1">
        <v>8.2860092927207016E-2</v>
      </c>
      <c r="J78" t="s">
        <v>103</v>
      </c>
      <c r="K78" s="1"/>
      <c r="M78">
        <v>130</v>
      </c>
      <c r="N78">
        <v>0.08</v>
      </c>
      <c r="O78" t="s">
        <v>103</v>
      </c>
      <c r="R78">
        <v>114</v>
      </c>
      <c r="S78">
        <v>6.9216757741347903E-2</v>
      </c>
      <c r="T78" t="s">
        <v>103</v>
      </c>
      <c r="W78">
        <v>112</v>
      </c>
      <c r="X78" s="1">
        <v>6.4183381088825209E-2</v>
      </c>
      <c r="Y78" t="s">
        <v>103</v>
      </c>
      <c r="Z78" s="1"/>
      <c r="AB78">
        <v>36</v>
      </c>
      <c r="AC78" s="1">
        <v>0.05</v>
      </c>
      <c r="AD78" t="s">
        <v>103</v>
      </c>
      <c r="AE78" s="1"/>
      <c r="AF78">
        <v>182</v>
      </c>
      <c r="AG78">
        <v>7.2308303535955507E-2</v>
      </c>
      <c r="AH78" t="s">
        <v>103</v>
      </c>
      <c r="AJ78">
        <v>25</v>
      </c>
      <c r="AK78">
        <v>0.05</v>
      </c>
      <c r="AL78" t="s">
        <v>103</v>
      </c>
      <c r="AN78">
        <v>32</v>
      </c>
      <c r="AO78">
        <v>0.08</v>
      </c>
      <c r="AP78" t="s">
        <v>103</v>
      </c>
    </row>
    <row r="79" spans="3:42" x14ac:dyDescent="0.25">
      <c r="C79">
        <v>46</v>
      </c>
      <c r="D79" s="1">
        <v>0.20444444444444446</v>
      </c>
      <c r="E79" t="s">
        <v>5</v>
      </c>
      <c r="F79" s="1"/>
      <c r="H79">
        <v>494</v>
      </c>
      <c r="I79" s="1">
        <v>0.12751677852348994</v>
      </c>
      <c r="J79" t="s">
        <v>104</v>
      </c>
      <c r="K79" s="1"/>
      <c r="M79">
        <v>180</v>
      </c>
      <c r="N79">
        <v>0.12</v>
      </c>
      <c r="O79" t="s">
        <v>104</v>
      </c>
      <c r="R79">
        <v>179</v>
      </c>
      <c r="S79">
        <v>0.10868245294474803</v>
      </c>
      <c r="T79" t="s">
        <v>104</v>
      </c>
      <c r="W79">
        <v>164</v>
      </c>
      <c r="X79" s="1">
        <v>9.3982808022922637E-2</v>
      </c>
      <c r="Y79" t="s">
        <v>104</v>
      </c>
      <c r="Z79" s="1"/>
      <c r="AB79">
        <v>61</v>
      </c>
      <c r="AC79" s="1">
        <v>0.09</v>
      </c>
      <c r="AD79" t="s">
        <v>104</v>
      </c>
      <c r="AE79" s="1"/>
      <c r="AF79">
        <v>322</v>
      </c>
      <c r="AG79">
        <v>0.1279300754866905</v>
      </c>
      <c r="AH79" t="s">
        <v>104</v>
      </c>
      <c r="AJ79">
        <v>49</v>
      </c>
      <c r="AK79">
        <v>0.09</v>
      </c>
      <c r="AL79" t="s">
        <v>104</v>
      </c>
      <c r="AN79">
        <v>39</v>
      </c>
      <c r="AO79">
        <v>0.1</v>
      </c>
      <c r="AP79" t="s">
        <v>104</v>
      </c>
    </row>
    <row r="80" spans="3:42" x14ac:dyDescent="0.25">
      <c r="C80">
        <v>27</v>
      </c>
      <c r="D80" s="1">
        <v>0.12</v>
      </c>
      <c r="E80" t="s">
        <v>6</v>
      </c>
      <c r="F80" s="1"/>
      <c r="H80">
        <v>563</v>
      </c>
      <c r="I80" s="1">
        <v>0.14532782653588022</v>
      </c>
      <c r="J80" t="s">
        <v>105</v>
      </c>
      <c r="K80" s="1"/>
      <c r="M80">
        <v>213</v>
      </c>
      <c r="N80">
        <v>0.14000000000000001</v>
      </c>
      <c r="O80" t="s">
        <v>105</v>
      </c>
      <c r="R80">
        <v>214</v>
      </c>
      <c r="S80">
        <v>0.12993321190042501</v>
      </c>
      <c r="T80" t="s">
        <v>105</v>
      </c>
      <c r="W80">
        <v>215</v>
      </c>
      <c r="X80" s="1">
        <v>0.12320916905444126</v>
      </c>
      <c r="Y80" t="s">
        <v>105</v>
      </c>
      <c r="Z80" s="1"/>
      <c r="AB80">
        <v>82</v>
      </c>
      <c r="AC80" s="1">
        <v>0.12</v>
      </c>
      <c r="AD80" t="s">
        <v>105</v>
      </c>
      <c r="AE80" s="1"/>
      <c r="AF80">
        <v>335</v>
      </c>
      <c r="AG80">
        <v>0.13309495431068732</v>
      </c>
      <c r="AH80" t="s">
        <v>105</v>
      </c>
      <c r="AJ80">
        <v>48</v>
      </c>
      <c r="AK80">
        <v>0.09</v>
      </c>
      <c r="AL80" t="s">
        <v>105</v>
      </c>
      <c r="AN80">
        <v>54</v>
      </c>
      <c r="AO80">
        <v>0.13</v>
      </c>
      <c r="AP80" t="s">
        <v>105</v>
      </c>
    </row>
    <row r="81" spans="1:42" x14ac:dyDescent="0.25">
      <c r="C81">
        <v>34</v>
      </c>
      <c r="D81" s="1">
        <v>0.15111111111111111</v>
      </c>
      <c r="E81" t="s">
        <v>7</v>
      </c>
      <c r="F81" s="1"/>
      <c r="H81">
        <v>529</v>
      </c>
      <c r="I81" s="1">
        <v>0.13655136809499224</v>
      </c>
      <c r="J81" t="s">
        <v>106</v>
      </c>
      <c r="K81" s="1"/>
      <c r="M81">
        <v>189</v>
      </c>
      <c r="N81">
        <v>0.12</v>
      </c>
      <c r="O81" t="s">
        <v>106</v>
      </c>
      <c r="R81">
        <v>207</v>
      </c>
      <c r="S81">
        <v>0.12568306010928962</v>
      </c>
      <c r="T81" t="s">
        <v>106</v>
      </c>
      <c r="W81">
        <v>223</v>
      </c>
      <c r="X81" s="1">
        <v>0.12779369627507164</v>
      </c>
      <c r="Y81" t="s">
        <v>106</v>
      </c>
      <c r="Z81" s="1"/>
      <c r="AB81">
        <v>88</v>
      </c>
      <c r="AC81" s="1">
        <v>0.13</v>
      </c>
      <c r="AD81" t="s">
        <v>106</v>
      </c>
      <c r="AE81" s="1"/>
      <c r="AF81">
        <v>333</v>
      </c>
      <c r="AG81">
        <v>0.13230035756853398</v>
      </c>
      <c r="AH81" t="s">
        <v>106</v>
      </c>
      <c r="AJ81">
        <v>62</v>
      </c>
      <c r="AK81">
        <v>0.12</v>
      </c>
      <c r="AL81" t="s">
        <v>106</v>
      </c>
      <c r="AN81">
        <v>49</v>
      </c>
      <c r="AO81">
        <v>0.12</v>
      </c>
      <c r="AP81" t="s">
        <v>106</v>
      </c>
    </row>
    <row r="82" spans="1:42" x14ac:dyDescent="0.25">
      <c r="C82">
        <v>37</v>
      </c>
      <c r="D82" s="1">
        <v>0.16444444444444445</v>
      </c>
      <c r="E82" t="s">
        <v>8</v>
      </c>
      <c r="F82" s="1"/>
      <c r="H82">
        <v>511</v>
      </c>
      <c r="I82" s="1">
        <v>0.13190500774393391</v>
      </c>
      <c r="J82" t="s">
        <v>107</v>
      </c>
      <c r="K82" s="1"/>
      <c r="M82">
        <v>208</v>
      </c>
      <c r="N82">
        <v>0.13</v>
      </c>
      <c r="O82" t="s">
        <v>107</v>
      </c>
      <c r="R82">
        <v>227</v>
      </c>
      <c r="S82">
        <v>0.13782635094110504</v>
      </c>
      <c r="T82" t="s">
        <v>107</v>
      </c>
      <c r="W82">
        <v>185</v>
      </c>
      <c r="X82" s="1">
        <v>0.10601719197707736</v>
      </c>
      <c r="Y82" t="s">
        <v>107</v>
      </c>
      <c r="Z82" s="1"/>
      <c r="AB82">
        <v>95</v>
      </c>
      <c r="AC82" s="1">
        <v>0.14000000000000001</v>
      </c>
      <c r="AD82" t="s">
        <v>107</v>
      </c>
      <c r="AE82" s="1"/>
      <c r="AF82">
        <v>315</v>
      </c>
      <c r="AG82">
        <v>0.12514898688915377</v>
      </c>
      <c r="AH82" t="s">
        <v>107</v>
      </c>
      <c r="AJ82">
        <v>73</v>
      </c>
      <c r="AK82">
        <v>0.14000000000000001</v>
      </c>
      <c r="AL82" t="s">
        <v>107</v>
      </c>
      <c r="AN82">
        <v>49</v>
      </c>
      <c r="AO82">
        <v>0.12</v>
      </c>
      <c r="AP82" t="s">
        <v>107</v>
      </c>
    </row>
    <row r="83" spans="1:42" x14ac:dyDescent="0.25">
      <c r="C83">
        <v>32</v>
      </c>
      <c r="D83" s="1">
        <v>0.14222222222222222</v>
      </c>
      <c r="E83" t="s">
        <v>9</v>
      </c>
      <c r="F83" s="1"/>
      <c r="H83">
        <v>462</v>
      </c>
      <c r="I83" s="1">
        <v>0.11925658234383067</v>
      </c>
      <c r="J83" t="s">
        <v>108</v>
      </c>
      <c r="K83" s="1"/>
      <c r="M83">
        <v>199</v>
      </c>
      <c r="N83">
        <v>0.13</v>
      </c>
      <c r="O83" t="s">
        <v>108</v>
      </c>
      <c r="R83">
        <v>220</v>
      </c>
      <c r="S83">
        <v>0.13357619914996965</v>
      </c>
      <c r="T83" t="s">
        <v>108</v>
      </c>
      <c r="W83">
        <v>205</v>
      </c>
      <c r="X83" s="1">
        <v>0.1174785100286533</v>
      </c>
      <c r="Y83" t="s">
        <v>108</v>
      </c>
      <c r="Z83" s="1"/>
      <c r="AB83">
        <v>80</v>
      </c>
      <c r="AC83" s="1">
        <v>0.12</v>
      </c>
      <c r="AD83" t="s">
        <v>108</v>
      </c>
      <c r="AE83" s="1"/>
      <c r="AF83">
        <v>297</v>
      </c>
      <c r="AG83">
        <v>0.11799761620977355</v>
      </c>
      <c r="AH83" t="s">
        <v>108</v>
      </c>
      <c r="AJ83">
        <v>65</v>
      </c>
      <c r="AK83">
        <v>0.12</v>
      </c>
      <c r="AL83" t="s">
        <v>108</v>
      </c>
      <c r="AN83">
        <v>69</v>
      </c>
      <c r="AO83">
        <v>0.17</v>
      </c>
      <c r="AP83" t="s">
        <v>108</v>
      </c>
    </row>
    <row r="84" spans="1:42" x14ac:dyDescent="0.25">
      <c r="C84">
        <v>12</v>
      </c>
      <c r="D84" s="1">
        <v>5.3333333333333337E-2</v>
      </c>
      <c r="E84" t="s">
        <v>10</v>
      </c>
      <c r="F84" s="1"/>
      <c r="H84">
        <v>410</v>
      </c>
      <c r="I84" s="1">
        <v>0.10583376355188436</v>
      </c>
      <c r="J84" t="s">
        <v>109</v>
      </c>
      <c r="K84" s="1"/>
      <c r="M84">
        <v>160</v>
      </c>
      <c r="N84">
        <v>0.1</v>
      </c>
      <c r="O84" t="s">
        <v>109</v>
      </c>
      <c r="R84">
        <v>181</v>
      </c>
      <c r="S84">
        <v>0.10989678202792957</v>
      </c>
      <c r="T84" t="s">
        <v>109</v>
      </c>
      <c r="W84">
        <v>194</v>
      </c>
      <c r="X84" s="1">
        <v>0.11117478510028653</v>
      </c>
      <c r="Y84" t="s">
        <v>109</v>
      </c>
      <c r="Z84" s="1"/>
      <c r="AB84">
        <v>58</v>
      </c>
      <c r="AC84" s="1">
        <v>0.09</v>
      </c>
      <c r="AD84" t="s">
        <v>109</v>
      </c>
      <c r="AE84" s="1"/>
      <c r="AF84">
        <v>285</v>
      </c>
      <c r="AG84">
        <v>0.11323003575685339</v>
      </c>
      <c r="AH84" t="s">
        <v>109</v>
      </c>
      <c r="AJ84">
        <v>80</v>
      </c>
      <c r="AK84">
        <v>0.15</v>
      </c>
      <c r="AL84" t="s">
        <v>109</v>
      </c>
      <c r="AN84">
        <v>51</v>
      </c>
      <c r="AO84">
        <v>0.13</v>
      </c>
      <c r="AP84" t="s">
        <v>109</v>
      </c>
    </row>
    <row r="85" spans="1:42" x14ac:dyDescent="0.25">
      <c r="C85">
        <v>6</v>
      </c>
      <c r="D85" s="1">
        <v>2.6666666666666668E-2</v>
      </c>
      <c r="E85" t="s">
        <v>11</v>
      </c>
      <c r="F85" s="1"/>
      <c r="H85">
        <v>316</v>
      </c>
      <c r="I85" s="1">
        <v>8.1569437274135265E-2</v>
      </c>
      <c r="J85" t="s">
        <v>110</v>
      </c>
      <c r="K85" s="1"/>
      <c r="M85">
        <v>153</v>
      </c>
      <c r="N85">
        <v>0.1</v>
      </c>
      <c r="O85" t="s">
        <v>110</v>
      </c>
      <c r="R85">
        <v>150</v>
      </c>
      <c r="S85">
        <v>9.107468123861566E-2</v>
      </c>
      <c r="T85" t="s">
        <v>110</v>
      </c>
      <c r="W85">
        <v>232</v>
      </c>
      <c r="X85" s="1">
        <v>0.1329512893982808</v>
      </c>
      <c r="Y85" t="s">
        <v>110</v>
      </c>
      <c r="Z85" s="1"/>
      <c r="AB85">
        <v>84</v>
      </c>
      <c r="AC85" s="1">
        <v>0.12</v>
      </c>
      <c r="AD85" t="s">
        <v>110</v>
      </c>
      <c r="AE85" s="1"/>
      <c r="AF85">
        <v>254</v>
      </c>
      <c r="AG85">
        <v>0.10091378625347636</v>
      </c>
      <c r="AH85" t="s">
        <v>110</v>
      </c>
      <c r="AJ85">
        <v>84</v>
      </c>
      <c r="AK85">
        <v>0.16</v>
      </c>
      <c r="AL85" t="s">
        <v>110</v>
      </c>
      <c r="AN85">
        <v>51</v>
      </c>
      <c r="AO85">
        <v>0.13</v>
      </c>
      <c r="AP85" t="s">
        <v>110</v>
      </c>
    </row>
    <row r="86" spans="1:42" x14ac:dyDescent="0.25">
      <c r="C86">
        <v>1</v>
      </c>
      <c r="D86" s="1">
        <v>4.4444444444444444E-3</v>
      </c>
      <c r="E86" t="s">
        <v>12</v>
      </c>
      <c r="F86" s="1"/>
      <c r="H86">
        <v>123</v>
      </c>
      <c r="I86" s="1">
        <v>3.1750129065565305E-2</v>
      </c>
      <c r="J86" t="s">
        <v>111</v>
      </c>
      <c r="K86" s="1"/>
      <c r="M86">
        <v>81</v>
      </c>
      <c r="N86">
        <v>0.05</v>
      </c>
      <c r="O86" t="s">
        <v>111</v>
      </c>
      <c r="R86">
        <v>105</v>
      </c>
      <c r="S86">
        <v>6.3752276867030971E-2</v>
      </c>
      <c r="T86" t="s">
        <v>111</v>
      </c>
      <c r="W86">
        <v>167</v>
      </c>
      <c r="X86" s="1">
        <v>9.5702005730659026E-2</v>
      </c>
      <c r="Y86" t="s">
        <v>111</v>
      </c>
      <c r="Z86" s="1"/>
      <c r="AB86">
        <v>79</v>
      </c>
      <c r="AC86" s="1">
        <v>0.12</v>
      </c>
      <c r="AD86" t="s">
        <v>111</v>
      </c>
      <c r="AE86" s="1"/>
      <c r="AF86">
        <v>119</v>
      </c>
      <c r="AG86">
        <v>4.7278506158124754E-2</v>
      </c>
      <c r="AH86" t="s">
        <v>111</v>
      </c>
      <c r="AJ86">
        <v>31</v>
      </c>
      <c r="AK86">
        <v>0.06</v>
      </c>
      <c r="AL86" t="s">
        <v>111</v>
      </c>
      <c r="AN86">
        <v>4</v>
      </c>
      <c r="AO86">
        <v>0.01</v>
      </c>
      <c r="AP86" t="s">
        <v>111</v>
      </c>
    </row>
    <row r="87" spans="1:42" x14ac:dyDescent="0.25">
      <c r="C87">
        <v>225</v>
      </c>
      <c r="D87" s="1">
        <v>1</v>
      </c>
      <c r="H87">
        <v>3874</v>
      </c>
      <c r="I87" s="1"/>
      <c r="M87">
        <v>1554</v>
      </c>
      <c r="R87">
        <v>1647</v>
      </c>
      <c r="W87">
        <v>1745</v>
      </c>
      <c r="AB87">
        <v>680</v>
      </c>
      <c r="AF87">
        <v>2517</v>
      </c>
      <c r="AJ87">
        <v>527</v>
      </c>
      <c r="AN87">
        <v>406</v>
      </c>
    </row>
    <row r="88" spans="1:42" x14ac:dyDescent="0.25">
      <c r="D88" s="1"/>
      <c r="I88" s="1"/>
    </row>
    <row r="89" spans="1:42" x14ac:dyDescent="0.25">
      <c r="D89" s="1"/>
      <c r="I89" s="1"/>
    </row>
    <row r="90" spans="1:42" x14ac:dyDescent="0.25">
      <c r="A90" s="1"/>
    </row>
    <row r="91" spans="1:42" x14ac:dyDescent="0.25">
      <c r="D91" s="1"/>
      <c r="I91" s="1"/>
    </row>
    <row r="92" spans="1:42" x14ac:dyDescent="0.25">
      <c r="C92" s="124" t="s">
        <v>186</v>
      </c>
      <c r="D92" s="124"/>
      <c r="E92" s="124"/>
      <c r="F92" s="19"/>
      <c r="H92" s="124" t="s">
        <v>395</v>
      </c>
      <c r="I92" s="124"/>
      <c r="J92" s="124"/>
      <c r="K92" s="19"/>
      <c r="M92" s="124" t="s">
        <v>396</v>
      </c>
      <c r="N92" s="124"/>
      <c r="O92" s="124"/>
      <c r="P92" s="19"/>
      <c r="R92" s="124" t="s">
        <v>397</v>
      </c>
      <c r="S92" s="124"/>
      <c r="T92" s="124"/>
      <c r="U92" s="19"/>
      <c r="W92" s="124" t="s">
        <v>398</v>
      </c>
      <c r="X92" s="124"/>
      <c r="Y92" s="124"/>
      <c r="Z92" s="19"/>
      <c r="AB92" s="124" t="s">
        <v>399</v>
      </c>
      <c r="AC92" s="124"/>
      <c r="AD92" s="124"/>
    </row>
    <row r="93" spans="1:42" x14ac:dyDescent="0.25">
      <c r="C93" t="s">
        <v>0</v>
      </c>
      <c r="D93" s="1" t="s">
        <v>1</v>
      </c>
      <c r="E93" t="s">
        <v>2</v>
      </c>
      <c r="H93" t="s">
        <v>0</v>
      </c>
      <c r="I93" s="1" t="s">
        <v>75</v>
      </c>
      <c r="J93" t="s">
        <v>185</v>
      </c>
      <c r="M93" t="s">
        <v>0</v>
      </c>
      <c r="N93" t="s">
        <v>75</v>
      </c>
      <c r="O93" t="s">
        <v>185</v>
      </c>
      <c r="R93" t="s">
        <v>16</v>
      </c>
      <c r="S93" t="s">
        <v>24</v>
      </c>
      <c r="T93" t="s">
        <v>187</v>
      </c>
      <c r="W93" t="s">
        <v>16</v>
      </c>
      <c r="X93" t="s">
        <v>14</v>
      </c>
      <c r="Y93" t="s">
        <v>2</v>
      </c>
      <c r="AB93" t="s">
        <v>0</v>
      </c>
      <c r="AC93" t="s">
        <v>1</v>
      </c>
      <c r="AD93" t="s">
        <v>2</v>
      </c>
    </row>
    <row r="94" spans="1:42" x14ac:dyDescent="0.25">
      <c r="C94">
        <v>2</v>
      </c>
      <c r="D94" s="1">
        <v>0.06</v>
      </c>
      <c r="E94" t="s">
        <v>102</v>
      </c>
      <c r="H94">
        <v>1</v>
      </c>
      <c r="I94" s="1">
        <v>0.04</v>
      </c>
      <c r="J94" t="s">
        <v>102</v>
      </c>
      <c r="M94">
        <v>5</v>
      </c>
      <c r="N94">
        <v>0.06</v>
      </c>
      <c r="O94" t="s">
        <v>102</v>
      </c>
      <c r="R94">
        <v>6</v>
      </c>
      <c r="S94">
        <v>0.09</v>
      </c>
      <c r="T94" t="s">
        <v>102</v>
      </c>
      <c r="W94">
        <v>3</v>
      </c>
      <c r="X94">
        <v>2.3255813953488372E-2</v>
      </c>
      <c r="Y94" t="s">
        <v>102</v>
      </c>
      <c r="AB94">
        <v>2</v>
      </c>
      <c r="AC94" s="1">
        <v>9.3023255813953487E-3</v>
      </c>
      <c r="AD94" t="s">
        <v>102</v>
      </c>
      <c r="AE94" s="1"/>
    </row>
    <row r="95" spans="1:42" x14ac:dyDescent="0.25">
      <c r="C95">
        <v>1</v>
      </c>
      <c r="D95" s="1">
        <v>0.03</v>
      </c>
      <c r="E95" t="s">
        <v>103</v>
      </c>
      <c r="H95">
        <v>1</v>
      </c>
      <c r="I95" s="1">
        <v>0.04</v>
      </c>
      <c r="J95" t="s">
        <v>103</v>
      </c>
      <c r="M95">
        <v>4</v>
      </c>
      <c r="N95">
        <v>0.05</v>
      </c>
      <c r="O95" t="s">
        <v>103</v>
      </c>
      <c r="R95">
        <v>1</v>
      </c>
      <c r="S95">
        <v>0.01</v>
      </c>
      <c r="T95" t="s">
        <v>103</v>
      </c>
      <c r="W95">
        <v>3</v>
      </c>
      <c r="X95">
        <v>2.3255813953488372E-2</v>
      </c>
      <c r="Y95" t="s">
        <v>103</v>
      </c>
      <c r="AB95">
        <v>1</v>
      </c>
      <c r="AC95" s="1">
        <v>4.6511627906976744E-3</v>
      </c>
      <c r="AD95" t="s">
        <v>103</v>
      </c>
      <c r="AE95" s="1"/>
    </row>
    <row r="96" spans="1:42" x14ac:dyDescent="0.25">
      <c r="C96">
        <v>3</v>
      </c>
      <c r="D96" s="1">
        <v>0.08</v>
      </c>
      <c r="E96" t="s">
        <v>104</v>
      </c>
      <c r="H96">
        <v>1</v>
      </c>
      <c r="I96" s="1">
        <v>0.04</v>
      </c>
      <c r="J96" t="s">
        <v>104</v>
      </c>
      <c r="M96">
        <v>4</v>
      </c>
      <c r="N96">
        <v>0.05</v>
      </c>
      <c r="O96" t="s">
        <v>104</v>
      </c>
      <c r="R96">
        <v>1</v>
      </c>
      <c r="S96">
        <v>0.01</v>
      </c>
      <c r="T96" t="s">
        <v>104</v>
      </c>
      <c r="W96">
        <v>0</v>
      </c>
      <c r="X96">
        <v>0</v>
      </c>
      <c r="Y96" t="s">
        <v>104</v>
      </c>
      <c r="AB96">
        <v>2</v>
      </c>
      <c r="AC96" s="1">
        <v>9.3023255813953487E-3</v>
      </c>
      <c r="AD96" t="s">
        <v>104</v>
      </c>
      <c r="AE96" s="1"/>
    </row>
    <row r="97" spans="1:31" x14ac:dyDescent="0.25">
      <c r="C97">
        <v>2</v>
      </c>
      <c r="D97" s="1">
        <v>0.06</v>
      </c>
      <c r="E97" t="s">
        <v>105</v>
      </c>
      <c r="H97">
        <v>4</v>
      </c>
      <c r="I97" s="1">
        <v>0.14000000000000001</v>
      </c>
      <c r="J97" t="s">
        <v>105</v>
      </c>
      <c r="M97">
        <v>3</v>
      </c>
      <c r="N97">
        <v>0.03</v>
      </c>
      <c r="O97" t="s">
        <v>105</v>
      </c>
      <c r="R97">
        <v>2</v>
      </c>
      <c r="S97">
        <v>0.03</v>
      </c>
      <c r="T97" t="s">
        <v>105</v>
      </c>
      <c r="W97">
        <v>3</v>
      </c>
      <c r="X97">
        <v>2.3255813953488372E-2</v>
      </c>
      <c r="Y97" t="s">
        <v>105</v>
      </c>
      <c r="AB97">
        <v>2</v>
      </c>
      <c r="AC97" s="1">
        <v>9.3023255813953487E-3</v>
      </c>
      <c r="AD97" t="s">
        <v>105</v>
      </c>
      <c r="AE97" s="1"/>
    </row>
    <row r="98" spans="1:31" x14ac:dyDescent="0.25">
      <c r="C98">
        <v>4</v>
      </c>
      <c r="D98" s="1">
        <v>0.11</v>
      </c>
      <c r="E98" t="s">
        <v>106</v>
      </c>
      <c r="H98">
        <v>0</v>
      </c>
      <c r="I98" s="50">
        <v>0</v>
      </c>
      <c r="J98" t="s">
        <v>106</v>
      </c>
      <c r="M98">
        <v>2</v>
      </c>
      <c r="N98">
        <v>0.02</v>
      </c>
      <c r="O98" t="s">
        <v>106</v>
      </c>
      <c r="R98">
        <v>4</v>
      </c>
      <c r="S98">
        <v>0.06</v>
      </c>
      <c r="T98" t="s">
        <v>106</v>
      </c>
      <c r="W98">
        <v>2</v>
      </c>
      <c r="X98">
        <v>1.5503875968992248E-2</v>
      </c>
      <c r="Y98" t="s">
        <v>106</v>
      </c>
      <c r="AB98">
        <v>8</v>
      </c>
      <c r="AC98" s="1">
        <v>3.7209302325581395E-2</v>
      </c>
      <c r="AD98" t="s">
        <v>106</v>
      </c>
      <c r="AE98" s="1"/>
    </row>
    <row r="99" spans="1:31" x14ac:dyDescent="0.25">
      <c r="C99">
        <v>2</v>
      </c>
      <c r="D99" s="1">
        <v>0.06</v>
      </c>
      <c r="E99" t="s">
        <v>107</v>
      </c>
      <c r="H99">
        <v>3</v>
      </c>
      <c r="I99" s="1">
        <v>0.11</v>
      </c>
      <c r="J99" t="s">
        <v>107</v>
      </c>
      <c r="M99">
        <v>5</v>
      </c>
      <c r="N99">
        <v>0.06</v>
      </c>
      <c r="O99" t="s">
        <v>107</v>
      </c>
      <c r="R99">
        <v>11</v>
      </c>
      <c r="S99">
        <v>0.16</v>
      </c>
      <c r="T99" t="s">
        <v>107</v>
      </c>
      <c r="W99">
        <v>7</v>
      </c>
      <c r="X99">
        <v>5.4263565891472867E-2</v>
      </c>
      <c r="Y99" t="s">
        <v>107</v>
      </c>
      <c r="AB99">
        <v>9</v>
      </c>
      <c r="AC99" s="1">
        <v>4.1860465116279069E-2</v>
      </c>
      <c r="AD99" t="s">
        <v>107</v>
      </c>
      <c r="AE99" s="1"/>
    </row>
    <row r="100" spans="1:31" x14ac:dyDescent="0.25">
      <c r="C100">
        <v>1</v>
      </c>
      <c r="D100" s="1">
        <v>0.03</v>
      </c>
      <c r="E100" t="s">
        <v>108</v>
      </c>
      <c r="H100">
        <v>3</v>
      </c>
      <c r="I100" s="1">
        <v>0.11</v>
      </c>
      <c r="J100" t="s">
        <v>108</v>
      </c>
      <c r="M100">
        <v>6</v>
      </c>
      <c r="N100">
        <v>7.0000000000000007E-2</v>
      </c>
      <c r="O100" t="s">
        <v>108</v>
      </c>
      <c r="R100">
        <v>8</v>
      </c>
      <c r="S100">
        <v>0.11</v>
      </c>
      <c r="T100" t="s">
        <v>108</v>
      </c>
      <c r="W100">
        <v>15</v>
      </c>
      <c r="X100">
        <v>0.11627906976744186</v>
      </c>
      <c r="Y100" t="s">
        <v>108</v>
      </c>
      <c r="AB100">
        <v>28</v>
      </c>
      <c r="AC100" s="1">
        <v>0.13023255813953488</v>
      </c>
      <c r="AD100" t="s">
        <v>108</v>
      </c>
      <c r="AE100" s="1"/>
    </row>
    <row r="101" spans="1:31" x14ac:dyDescent="0.25">
      <c r="C101">
        <v>5</v>
      </c>
      <c r="D101" s="1">
        <v>0.14000000000000001</v>
      </c>
      <c r="E101" t="s">
        <v>109</v>
      </c>
      <c r="H101">
        <v>6</v>
      </c>
      <c r="I101" s="1">
        <v>0.21</v>
      </c>
      <c r="J101" t="s">
        <v>109</v>
      </c>
      <c r="M101">
        <v>15</v>
      </c>
      <c r="N101">
        <v>0.17</v>
      </c>
      <c r="O101" t="s">
        <v>109</v>
      </c>
      <c r="R101">
        <v>12</v>
      </c>
      <c r="S101">
        <v>0.17</v>
      </c>
      <c r="T101" t="s">
        <v>109</v>
      </c>
      <c r="W101">
        <v>17</v>
      </c>
      <c r="X101">
        <v>0.13178294573643412</v>
      </c>
      <c r="Y101" t="s">
        <v>109</v>
      </c>
      <c r="AB101">
        <v>47</v>
      </c>
      <c r="AC101" s="1">
        <v>0.21860465116279071</v>
      </c>
      <c r="AD101" t="s">
        <v>109</v>
      </c>
      <c r="AE101" s="1"/>
    </row>
    <row r="102" spans="1:31" x14ac:dyDescent="0.25">
      <c r="C102">
        <v>7</v>
      </c>
      <c r="D102" s="1">
        <v>0.19</v>
      </c>
      <c r="E102" t="s">
        <v>110</v>
      </c>
      <c r="H102">
        <v>6</v>
      </c>
      <c r="I102" s="1">
        <v>0.21</v>
      </c>
      <c r="J102" t="s">
        <v>110</v>
      </c>
      <c r="M102">
        <v>32</v>
      </c>
      <c r="N102">
        <v>0.36</v>
      </c>
      <c r="O102" t="s">
        <v>110</v>
      </c>
      <c r="R102">
        <v>12</v>
      </c>
      <c r="S102">
        <v>0.17</v>
      </c>
      <c r="T102" t="s">
        <v>110</v>
      </c>
      <c r="W102">
        <v>56</v>
      </c>
      <c r="X102">
        <v>0.43410852713178294</v>
      </c>
      <c r="Y102" t="s">
        <v>110</v>
      </c>
      <c r="AB102">
        <v>95</v>
      </c>
      <c r="AC102" s="1">
        <v>0.44186046511627908</v>
      </c>
      <c r="AD102" t="s">
        <v>110</v>
      </c>
      <c r="AE102" s="1"/>
    </row>
    <row r="103" spans="1:31" x14ac:dyDescent="0.25">
      <c r="C103">
        <v>9</v>
      </c>
      <c r="D103" s="1">
        <v>0.25</v>
      </c>
      <c r="E103" t="s">
        <v>111</v>
      </c>
      <c r="H103">
        <v>3</v>
      </c>
      <c r="I103" s="1">
        <v>0.11</v>
      </c>
      <c r="J103" t="s">
        <v>111</v>
      </c>
      <c r="M103">
        <v>12</v>
      </c>
      <c r="N103">
        <v>0.14000000000000001</v>
      </c>
      <c r="O103" t="s">
        <v>111</v>
      </c>
      <c r="R103">
        <v>13</v>
      </c>
      <c r="S103">
        <v>0.19</v>
      </c>
      <c r="T103" t="s">
        <v>111</v>
      </c>
      <c r="W103">
        <v>23</v>
      </c>
      <c r="X103">
        <v>0.17829457364341086</v>
      </c>
      <c r="Y103" t="s">
        <v>111</v>
      </c>
      <c r="AB103">
        <v>21</v>
      </c>
      <c r="AC103" s="1">
        <v>9.7674418604651161E-2</v>
      </c>
      <c r="AD103" t="s">
        <v>111</v>
      </c>
      <c r="AE103" s="1"/>
    </row>
    <row r="104" spans="1:31" x14ac:dyDescent="0.25">
      <c r="C104">
        <v>36</v>
      </c>
      <c r="D104" s="1"/>
      <c r="H104">
        <v>28</v>
      </c>
      <c r="I104" s="1"/>
      <c r="M104">
        <v>88</v>
      </c>
      <c r="R104">
        <v>70</v>
      </c>
      <c r="W104">
        <v>129</v>
      </c>
      <c r="AB104">
        <v>215</v>
      </c>
    </row>
    <row r="105" spans="1:31" ht="15.75" thickBot="1" x14ac:dyDescent="0.3">
      <c r="D105" s="1"/>
      <c r="I105" s="1"/>
    </row>
    <row r="106" spans="1:31" x14ac:dyDescent="0.25">
      <c r="A106" s="120" t="s">
        <v>272</v>
      </c>
      <c r="B106" s="121"/>
    </row>
    <row r="107" spans="1:31" ht="15.75" thickBot="1" x14ac:dyDescent="0.3">
      <c r="A107" s="122"/>
      <c r="B107" s="123"/>
    </row>
    <row r="108" spans="1:31" x14ac:dyDescent="0.25">
      <c r="C108" s="124" t="s">
        <v>15</v>
      </c>
      <c r="D108" s="124"/>
      <c r="E108" s="124"/>
      <c r="F108" s="19"/>
      <c r="H108" s="124" t="s">
        <v>400</v>
      </c>
      <c r="I108" s="124"/>
      <c r="J108" s="124"/>
      <c r="K108" s="19"/>
      <c r="M108" s="124" t="s">
        <v>401</v>
      </c>
      <c r="N108" s="124"/>
      <c r="O108" s="124"/>
      <c r="P108" s="19"/>
      <c r="R108" s="124" t="s">
        <v>402</v>
      </c>
      <c r="S108" s="124"/>
      <c r="T108" s="124"/>
      <c r="U108" s="19"/>
      <c r="W108" s="124" t="s">
        <v>403</v>
      </c>
      <c r="X108" s="124"/>
      <c r="Y108" s="124"/>
      <c r="Z108" s="19"/>
    </row>
    <row r="109" spans="1:31" x14ac:dyDescent="0.25">
      <c r="C109" t="s">
        <v>0</v>
      </c>
      <c r="D109" t="s">
        <v>14</v>
      </c>
      <c r="E109" t="s">
        <v>2</v>
      </c>
      <c r="H109" t="s">
        <v>16</v>
      </c>
      <c r="I109" t="s">
        <v>14</v>
      </c>
      <c r="J109" t="s">
        <v>2</v>
      </c>
      <c r="M109" t="s">
        <v>0</v>
      </c>
      <c r="N109" t="s">
        <v>1</v>
      </c>
      <c r="O109" t="s">
        <v>2</v>
      </c>
      <c r="R109" t="s">
        <v>18</v>
      </c>
      <c r="S109" t="s">
        <v>1</v>
      </c>
      <c r="T109" t="s">
        <v>2</v>
      </c>
      <c r="W109" t="s">
        <v>0</v>
      </c>
      <c r="X109" t="s">
        <v>1</v>
      </c>
      <c r="Y109" t="s">
        <v>2</v>
      </c>
    </row>
    <row r="110" spans="1:31" x14ac:dyDescent="0.25">
      <c r="C110">
        <v>5</v>
      </c>
      <c r="D110">
        <v>0.04</v>
      </c>
      <c r="E110" t="s">
        <v>3</v>
      </c>
      <c r="H110">
        <v>18</v>
      </c>
      <c r="I110">
        <v>0.02</v>
      </c>
      <c r="J110" t="s">
        <v>102</v>
      </c>
      <c r="M110">
        <v>33</v>
      </c>
      <c r="N110">
        <v>0.02</v>
      </c>
      <c r="O110" t="s">
        <v>102</v>
      </c>
      <c r="R110">
        <v>2</v>
      </c>
      <c r="S110">
        <v>0.03</v>
      </c>
      <c r="T110" t="s">
        <v>102</v>
      </c>
      <c r="W110">
        <v>1</v>
      </c>
      <c r="X110" s="1">
        <v>1.0309278350515464E-2</v>
      </c>
      <c r="Y110" t="s">
        <v>102</v>
      </c>
    </row>
    <row r="111" spans="1:31" x14ac:dyDescent="0.25">
      <c r="C111">
        <v>11</v>
      </c>
      <c r="D111">
        <v>0.09</v>
      </c>
      <c r="E111" t="s">
        <v>4</v>
      </c>
      <c r="H111">
        <v>53</v>
      </c>
      <c r="I111">
        <v>0.06</v>
      </c>
      <c r="J111" t="s">
        <v>103</v>
      </c>
      <c r="M111">
        <v>77</v>
      </c>
      <c r="N111">
        <v>0.06</v>
      </c>
      <c r="O111" t="s">
        <v>103</v>
      </c>
      <c r="R111">
        <v>0</v>
      </c>
      <c r="S111">
        <v>0</v>
      </c>
      <c r="T111" t="s">
        <v>103</v>
      </c>
      <c r="W111">
        <v>0</v>
      </c>
      <c r="X111" s="1">
        <v>0</v>
      </c>
      <c r="Y111" t="s">
        <v>103</v>
      </c>
    </row>
    <row r="112" spans="1:31" x14ac:dyDescent="0.25">
      <c r="C112">
        <v>23</v>
      </c>
      <c r="D112">
        <v>0.2</v>
      </c>
      <c r="E112" t="s">
        <v>5</v>
      </c>
      <c r="H112">
        <v>68</v>
      </c>
      <c r="I112">
        <v>7.0000000000000007E-2</v>
      </c>
      <c r="J112" t="s">
        <v>104</v>
      </c>
      <c r="M112">
        <v>102</v>
      </c>
      <c r="N112">
        <v>7.0000000000000007E-2</v>
      </c>
      <c r="O112" t="s">
        <v>104</v>
      </c>
      <c r="R112">
        <v>2</v>
      </c>
      <c r="S112">
        <v>0.03</v>
      </c>
      <c r="T112" t="s">
        <v>104</v>
      </c>
      <c r="W112">
        <v>0</v>
      </c>
      <c r="X112" s="1">
        <v>0</v>
      </c>
      <c r="Y112" t="s">
        <v>104</v>
      </c>
    </row>
    <row r="113" spans="3:26" x14ac:dyDescent="0.25">
      <c r="C113">
        <v>30</v>
      </c>
      <c r="D113">
        <v>0.26</v>
      </c>
      <c r="E113" t="s">
        <v>6</v>
      </c>
      <c r="H113">
        <v>114</v>
      </c>
      <c r="I113">
        <v>0.12</v>
      </c>
      <c r="J113" t="s">
        <v>105</v>
      </c>
      <c r="M113">
        <v>131</v>
      </c>
      <c r="N113">
        <v>0.09</v>
      </c>
      <c r="O113" t="s">
        <v>105</v>
      </c>
      <c r="R113">
        <v>0</v>
      </c>
      <c r="S113">
        <v>0</v>
      </c>
      <c r="T113" t="s">
        <v>105</v>
      </c>
      <c r="W113">
        <v>0</v>
      </c>
      <c r="X113" s="1">
        <v>0</v>
      </c>
      <c r="Y113" t="s">
        <v>105</v>
      </c>
    </row>
    <row r="114" spans="3:26" x14ac:dyDescent="0.25">
      <c r="C114">
        <v>15</v>
      </c>
      <c r="D114">
        <v>0.13</v>
      </c>
      <c r="E114" t="s">
        <v>7</v>
      </c>
      <c r="H114">
        <v>109</v>
      </c>
      <c r="I114">
        <v>0.12</v>
      </c>
      <c r="J114" t="s">
        <v>106</v>
      </c>
      <c r="M114">
        <v>132</v>
      </c>
      <c r="N114">
        <v>0.1</v>
      </c>
      <c r="O114" t="s">
        <v>106</v>
      </c>
      <c r="R114">
        <v>2</v>
      </c>
      <c r="S114">
        <v>0.03</v>
      </c>
      <c r="T114" t="s">
        <v>106</v>
      </c>
      <c r="W114">
        <v>0</v>
      </c>
      <c r="X114" s="1">
        <v>0</v>
      </c>
      <c r="Y114" t="s">
        <v>106</v>
      </c>
    </row>
    <row r="115" spans="3:26" x14ac:dyDescent="0.25">
      <c r="C115">
        <v>11</v>
      </c>
      <c r="D115">
        <v>0.09</v>
      </c>
      <c r="E115" t="s">
        <v>8</v>
      </c>
      <c r="H115">
        <v>149</v>
      </c>
      <c r="I115">
        <v>0.16</v>
      </c>
      <c r="J115" t="s">
        <v>107</v>
      </c>
      <c r="M115">
        <v>169</v>
      </c>
      <c r="N115">
        <v>0.12</v>
      </c>
      <c r="O115" t="s">
        <v>107</v>
      </c>
      <c r="R115">
        <v>2</v>
      </c>
      <c r="S115">
        <v>0.03</v>
      </c>
      <c r="T115" t="s">
        <v>107</v>
      </c>
      <c r="W115">
        <v>3</v>
      </c>
      <c r="X115" s="1">
        <v>3.0927835051546393E-2</v>
      </c>
      <c r="Y115" t="s">
        <v>107</v>
      </c>
    </row>
    <row r="116" spans="3:26" x14ac:dyDescent="0.25">
      <c r="C116">
        <v>12</v>
      </c>
      <c r="D116">
        <v>0.1</v>
      </c>
      <c r="E116" t="s">
        <v>9</v>
      </c>
      <c r="H116">
        <v>133</v>
      </c>
      <c r="I116">
        <v>0.14000000000000001</v>
      </c>
      <c r="J116" t="s">
        <v>108</v>
      </c>
      <c r="M116">
        <v>195</v>
      </c>
      <c r="N116">
        <v>0.14000000000000001</v>
      </c>
      <c r="O116" t="s">
        <v>108</v>
      </c>
      <c r="R116">
        <v>2</v>
      </c>
      <c r="S116">
        <v>0.03</v>
      </c>
      <c r="T116" t="s">
        <v>108</v>
      </c>
      <c r="W116">
        <v>2</v>
      </c>
      <c r="X116" s="1">
        <v>2.0618556701030927E-2</v>
      </c>
      <c r="Y116" t="s">
        <v>108</v>
      </c>
    </row>
    <row r="117" spans="3:26" x14ac:dyDescent="0.25">
      <c r="C117">
        <v>10</v>
      </c>
      <c r="D117">
        <v>0.09</v>
      </c>
      <c r="E117" t="s">
        <v>10</v>
      </c>
      <c r="H117">
        <v>115</v>
      </c>
      <c r="I117">
        <v>0.12</v>
      </c>
      <c r="J117" t="s">
        <v>109</v>
      </c>
      <c r="M117">
        <v>234</v>
      </c>
      <c r="N117">
        <v>0.17</v>
      </c>
      <c r="O117" t="s">
        <v>109</v>
      </c>
      <c r="R117">
        <v>6</v>
      </c>
      <c r="S117">
        <v>0.08</v>
      </c>
      <c r="T117" t="s">
        <v>109</v>
      </c>
      <c r="W117">
        <v>24</v>
      </c>
      <c r="X117" s="1">
        <v>0.24742268041237114</v>
      </c>
      <c r="Y117" t="s">
        <v>109</v>
      </c>
    </row>
    <row r="118" spans="3:26" x14ac:dyDescent="0.25">
      <c r="C118">
        <v>0</v>
      </c>
      <c r="D118">
        <v>0</v>
      </c>
      <c r="E118" t="s">
        <v>11</v>
      </c>
      <c r="H118">
        <v>112</v>
      </c>
      <c r="I118">
        <v>0.12</v>
      </c>
      <c r="J118" t="s">
        <v>110</v>
      </c>
      <c r="M118">
        <v>250</v>
      </c>
      <c r="N118">
        <v>0.18</v>
      </c>
      <c r="O118" t="s">
        <v>110</v>
      </c>
      <c r="R118">
        <v>29</v>
      </c>
      <c r="S118">
        <v>0.4</v>
      </c>
      <c r="T118" t="s">
        <v>110</v>
      </c>
      <c r="W118">
        <v>40</v>
      </c>
      <c r="X118" s="1">
        <v>0.41237113402061853</v>
      </c>
      <c r="Y118" t="s">
        <v>110</v>
      </c>
    </row>
    <row r="119" spans="3:26" x14ac:dyDescent="0.25">
      <c r="C119">
        <v>0</v>
      </c>
      <c r="D119">
        <v>0</v>
      </c>
      <c r="E119" t="s">
        <v>12</v>
      </c>
      <c r="H119">
        <v>59</v>
      </c>
      <c r="I119">
        <v>0.06</v>
      </c>
      <c r="J119" t="s">
        <v>111</v>
      </c>
      <c r="M119">
        <v>64</v>
      </c>
      <c r="N119">
        <v>0.05</v>
      </c>
      <c r="O119" t="s">
        <v>111</v>
      </c>
      <c r="R119">
        <v>27</v>
      </c>
      <c r="S119">
        <v>0.38</v>
      </c>
      <c r="T119" t="s">
        <v>111</v>
      </c>
      <c r="W119">
        <v>27</v>
      </c>
      <c r="X119" s="1">
        <v>0.27835051546391754</v>
      </c>
      <c r="Y119" t="s">
        <v>111</v>
      </c>
    </row>
    <row r="120" spans="3:26" x14ac:dyDescent="0.25">
      <c r="C120">
        <v>117</v>
      </c>
      <c r="H120">
        <v>930</v>
      </c>
      <c r="M120">
        <v>1387</v>
      </c>
      <c r="R120">
        <v>72</v>
      </c>
      <c r="W120">
        <v>97</v>
      </c>
    </row>
    <row r="122" spans="3:26" x14ac:dyDescent="0.25">
      <c r="C122" s="124" t="s">
        <v>20</v>
      </c>
      <c r="D122" s="124"/>
      <c r="E122" s="124"/>
      <c r="F122" s="19"/>
      <c r="H122" s="124" t="s">
        <v>404</v>
      </c>
      <c r="I122" s="124"/>
      <c r="J122" s="124"/>
      <c r="K122" s="19"/>
      <c r="M122" s="124" t="s">
        <v>405</v>
      </c>
      <c r="N122" s="124"/>
      <c r="O122" s="124"/>
      <c r="P122" s="19"/>
      <c r="R122" s="103"/>
      <c r="S122" s="103"/>
      <c r="T122" s="103"/>
      <c r="U122" s="19"/>
      <c r="Z122" s="19"/>
    </row>
    <row r="123" spans="3:26" x14ac:dyDescent="0.25">
      <c r="C123" t="s">
        <v>0</v>
      </c>
      <c r="D123" t="s">
        <v>14</v>
      </c>
      <c r="E123" t="s">
        <v>2</v>
      </c>
      <c r="H123" s="1" t="s">
        <v>0</v>
      </c>
      <c r="I123" s="1" t="s">
        <v>14</v>
      </c>
      <c r="J123" s="1" t="s">
        <v>2</v>
      </c>
      <c r="M123" t="s">
        <v>16</v>
      </c>
      <c r="N123" t="s">
        <v>14</v>
      </c>
      <c r="O123" t="s">
        <v>2</v>
      </c>
    </row>
    <row r="124" spans="3:26" x14ac:dyDescent="0.25">
      <c r="C124">
        <v>41</v>
      </c>
      <c r="D124" s="1">
        <v>3.8936372269705602E-2</v>
      </c>
      <c r="E124" t="s">
        <v>3</v>
      </c>
      <c r="F124" s="1"/>
      <c r="H124">
        <v>18</v>
      </c>
      <c r="I124" s="1">
        <v>1.5345268542199489E-2</v>
      </c>
      <c r="J124" s="1" t="s">
        <v>102</v>
      </c>
      <c r="M124">
        <v>124</v>
      </c>
      <c r="N124" s="1">
        <v>3.2283259567820882E-2</v>
      </c>
      <c r="O124" t="s">
        <v>102</v>
      </c>
      <c r="P124" s="1"/>
      <c r="Z124" s="1"/>
    </row>
    <row r="125" spans="3:26" x14ac:dyDescent="0.25">
      <c r="C125">
        <v>65</v>
      </c>
      <c r="D125" s="1">
        <v>6.1728395061728392E-2</v>
      </c>
      <c r="E125" t="s">
        <v>4</v>
      </c>
      <c r="F125" s="1"/>
      <c r="H125">
        <v>69</v>
      </c>
      <c r="I125" s="1">
        <v>5.8823529411764705E-2</v>
      </c>
      <c r="J125" s="1" t="s">
        <v>103</v>
      </c>
      <c r="M125">
        <v>155</v>
      </c>
      <c r="N125" s="1">
        <v>4.0354074459776103E-2</v>
      </c>
      <c r="O125" t="s">
        <v>103</v>
      </c>
      <c r="P125" s="1"/>
      <c r="Z125" s="1"/>
    </row>
    <row r="126" spans="3:26" x14ac:dyDescent="0.25">
      <c r="C126">
        <v>86</v>
      </c>
      <c r="D126" s="1">
        <v>8.1671415004748338E-2</v>
      </c>
      <c r="E126" t="s">
        <v>5</v>
      </c>
      <c r="F126" s="1"/>
      <c r="H126">
        <v>110</v>
      </c>
      <c r="I126" s="1">
        <v>9.3776641091219096E-2</v>
      </c>
      <c r="J126" s="1" t="s">
        <v>104</v>
      </c>
      <c r="M126">
        <v>261</v>
      </c>
      <c r="N126" s="1">
        <v>6.7951054412913298E-2</v>
      </c>
      <c r="O126" t="s">
        <v>104</v>
      </c>
      <c r="P126" s="1"/>
      <c r="Z126" s="1"/>
    </row>
    <row r="127" spans="3:26" x14ac:dyDescent="0.25">
      <c r="C127">
        <v>125</v>
      </c>
      <c r="D127" s="1">
        <v>0.11870845204178537</v>
      </c>
      <c r="E127" t="s">
        <v>6</v>
      </c>
      <c r="F127" s="1"/>
      <c r="H127">
        <v>118</v>
      </c>
      <c r="I127" s="1">
        <v>0.10059676044330776</v>
      </c>
      <c r="J127" s="1" t="s">
        <v>105</v>
      </c>
      <c r="M127">
        <v>326</v>
      </c>
      <c r="N127" s="1">
        <v>8.4873730799271019E-2</v>
      </c>
      <c r="O127" t="s">
        <v>105</v>
      </c>
      <c r="P127" s="1"/>
      <c r="Z127" s="1"/>
    </row>
    <row r="128" spans="3:26" x14ac:dyDescent="0.25">
      <c r="C128">
        <v>135</v>
      </c>
      <c r="D128" s="1">
        <v>0.12820512820512819</v>
      </c>
      <c r="E128" t="s">
        <v>7</v>
      </c>
      <c r="F128" s="1"/>
      <c r="H128">
        <v>158</v>
      </c>
      <c r="I128" s="1">
        <v>0.13469735720375106</v>
      </c>
      <c r="J128" s="1" t="s">
        <v>106</v>
      </c>
      <c r="M128">
        <v>475</v>
      </c>
      <c r="N128" s="1">
        <v>0.12366571205415257</v>
      </c>
      <c r="O128" t="s">
        <v>106</v>
      </c>
      <c r="P128" s="1"/>
      <c r="Z128" s="1"/>
    </row>
    <row r="129" spans="3:30" x14ac:dyDescent="0.25">
      <c r="C129">
        <v>119</v>
      </c>
      <c r="D129" s="1">
        <v>0.11301044634377967</v>
      </c>
      <c r="E129" t="s">
        <v>8</v>
      </c>
      <c r="F129" s="1"/>
      <c r="H129">
        <v>150</v>
      </c>
      <c r="I129" s="1">
        <v>0.12787723785166241</v>
      </c>
      <c r="J129" s="1" t="s">
        <v>107</v>
      </c>
      <c r="M129">
        <v>493</v>
      </c>
      <c r="N129" s="1">
        <v>0.12835199166883624</v>
      </c>
      <c r="O129" t="s">
        <v>107</v>
      </c>
      <c r="P129" s="1"/>
      <c r="Z129" s="1"/>
    </row>
    <row r="130" spans="3:30" x14ac:dyDescent="0.25">
      <c r="C130">
        <v>128</v>
      </c>
      <c r="D130" s="1">
        <v>0.12155745489078823</v>
      </c>
      <c r="E130" t="s">
        <v>9</v>
      </c>
      <c r="F130" s="1"/>
      <c r="H130">
        <v>174</v>
      </c>
      <c r="I130" s="1">
        <v>0.14833759590792839</v>
      </c>
      <c r="J130" s="1" t="s">
        <v>108</v>
      </c>
      <c r="M130">
        <v>603</v>
      </c>
      <c r="N130" s="1">
        <v>0.15699036709190314</v>
      </c>
      <c r="O130" t="s">
        <v>108</v>
      </c>
      <c r="P130" s="1"/>
      <c r="Z130" s="1"/>
    </row>
    <row r="131" spans="3:30" x14ac:dyDescent="0.25">
      <c r="C131">
        <v>176</v>
      </c>
      <c r="D131" s="1">
        <v>0.16714150047483381</v>
      </c>
      <c r="E131" t="s">
        <v>10</v>
      </c>
      <c r="F131" s="1"/>
      <c r="H131">
        <v>150</v>
      </c>
      <c r="I131" s="1">
        <v>0.12787723785166241</v>
      </c>
      <c r="J131" s="1" t="s">
        <v>109</v>
      </c>
      <c r="M131">
        <v>640</v>
      </c>
      <c r="N131" s="1">
        <v>0.16662327518875292</v>
      </c>
      <c r="O131" t="s">
        <v>109</v>
      </c>
      <c r="P131" s="1"/>
      <c r="Z131" s="1"/>
    </row>
    <row r="132" spans="3:30" x14ac:dyDescent="0.25">
      <c r="C132">
        <v>128</v>
      </c>
      <c r="D132" s="1">
        <v>0.12155745489078823</v>
      </c>
      <c r="E132" t="s">
        <v>11</v>
      </c>
      <c r="F132" s="1"/>
      <c r="H132">
        <v>144</v>
      </c>
      <c r="I132" s="1">
        <v>0.12276214833759591</v>
      </c>
      <c r="J132" s="1" t="s">
        <v>110</v>
      </c>
      <c r="M132">
        <v>575</v>
      </c>
      <c r="N132" s="1">
        <v>0.1497005988023952</v>
      </c>
      <c r="O132" t="s">
        <v>110</v>
      </c>
      <c r="P132" s="1"/>
      <c r="Z132" s="1"/>
    </row>
    <row r="133" spans="3:30" x14ac:dyDescent="0.25">
      <c r="C133">
        <v>50</v>
      </c>
      <c r="D133" s="1">
        <v>4.7483380816714153E-2</v>
      </c>
      <c r="E133" t="s">
        <v>12</v>
      </c>
      <c r="F133" s="1"/>
      <c r="H133">
        <v>82</v>
      </c>
      <c r="I133" s="1">
        <v>6.9906223358908781E-2</v>
      </c>
      <c r="J133" s="1" t="s">
        <v>111</v>
      </c>
      <c r="M133">
        <v>189</v>
      </c>
      <c r="N133" s="1">
        <v>4.9205935954178597E-2</v>
      </c>
      <c r="O133" t="s">
        <v>111</v>
      </c>
      <c r="P133" s="1"/>
      <c r="Z133" s="1"/>
    </row>
    <row r="134" spans="3:30" x14ac:dyDescent="0.25">
      <c r="C134">
        <v>1053</v>
      </c>
      <c r="H134">
        <v>1173</v>
      </c>
      <c r="I134" s="1"/>
      <c r="J134" s="1"/>
      <c r="M134">
        <v>3841</v>
      </c>
    </row>
    <row r="136" spans="3:30" x14ac:dyDescent="0.25">
      <c r="C136" s="124" t="s">
        <v>374</v>
      </c>
      <c r="D136" s="124"/>
      <c r="E136" s="124"/>
      <c r="F136" s="19"/>
      <c r="H136" s="124" t="s">
        <v>374</v>
      </c>
      <c r="I136" s="124"/>
      <c r="J136" s="124"/>
      <c r="K136" s="19"/>
      <c r="M136" s="124" t="s">
        <v>406</v>
      </c>
      <c r="N136" s="124"/>
      <c r="O136" s="124"/>
      <c r="P136" s="19"/>
      <c r="Q136" s="124" t="s">
        <v>23</v>
      </c>
      <c r="R136" s="124"/>
      <c r="S136" s="124"/>
      <c r="T136" s="19"/>
      <c r="U136" s="19"/>
      <c r="Z136" s="19"/>
      <c r="AB136" s="103"/>
      <c r="AC136" s="103"/>
      <c r="AD136" s="103"/>
    </row>
    <row r="137" spans="3:30" x14ac:dyDescent="0.25">
      <c r="C137" t="s">
        <v>0</v>
      </c>
      <c r="D137" s="1" t="s">
        <v>14</v>
      </c>
      <c r="E137" t="s">
        <v>2</v>
      </c>
      <c r="H137" t="s">
        <v>0</v>
      </c>
      <c r="I137" t="s">
        <v>1</v>
      </c>
      <c r="J137" t="s">
        <v>2</v>
      </c>
      <c r="M137" t="s">
        <v>0</v>
      </c>
      <c r="N137" t="s">
        <v>14</v>
      </c>
      <c r="O137" t="s">
        <v>2</v>
      </c>
      <c r="Q137" t="s">
        <v>0</v>
      </c>
      <c r="R137" t="s">
        <v>14</v>
      </c>
      <c r="S137" t="s">
        <v>2</v>
      </c>
    </row>
    <row r="138" spans="3:30" x14ac:dyDescent="0.25">
      <c r="C138">
        <v>0</v>
      </c>
      <c r="D138" s="1">
        <v>0</v>
      </c>
      <c r="E138" t="s">
        <v>3</v>
      </c>
      <c r="H138">
        <v>0</v>
      </c>
      <c r="I138" s="1">
        <v>0</v>
      </c>
      <c r="J138" t="s">
        <v>102</v>
      </c>
      <c r="M138">
        <v>0</v>
      </c>
      <c r="N138" s="1">
        <v>0</v>
      </c>
      <c r="O138" t="s">
        <v>102</v>
      </c>
      <c r="Q138">
        <v>0</v>
      </c>
      <c r="R138">
        <v>0</v>
      </c>
      <c r="S138" t="s">
        <v>3</v>
      </c>
    </row>
    <row r="139" spans="3:30" x14ac:dyDescent="0.25">
      <c r="C139">
        <v>0</v>
      </c>
      <c r="D139" s="1">
        <v>0</v>
      </c>
      <c r="E139" t="s">
        <v>4</v>
      </c>
      <c r="H139">
        <v>0</v>
      </c>
      <c r="I139" s="1">
        <v>0</v>
      </c>
      <c r="J139" t="s">
        <v>103</v>
      </c>
      <c r="M139">
        <v>1</v>
      </c>
      <c r="N139" s="1">
        <v>4.5454545454545456E-2</v>
      </c>
      <c r="O139" t="s">
        <v>103</v>
      </c>
      <c r="Q139">
        <v>1</v>
      </c>
      <c r="R139" s="1">
        <v>3.2258064516129031E-2</v>
      </c>
      <c r="S139" t="s">
        <v>4</v>
      </c>
    </row>
    <row r="140" spans="3:30" x14ac:dyDescent="0.25">
      <c r="C140">
        <v>0</v>
      </c>
      <c r="D140" s="1">
        <v>0</v>
      </c>
      <c r="E140" t="s">
        <v>5</v>
      </c>
      <c r="H140">
        <v>0</v>
      </c>
      <c r="I140" s="1">
        <v>0</v>
      </c>
      <c r="J140" t="s">
        <v>104</v>
      </c>
      <c r="M140">
        <v>2</v>
      </c>
      <c r="N140" s="1">
        <v>9.0909090909090912E-2</v>
      </c>
      <c r="O140" t="s">
        <v>104</v>
      </c>
      <c r="Q140">
        <v>1</v>
      </c>
      <c r="R140" s="1">
        <v>3.2258064516129031E-2</v>
      </c>
      <c r="S140" t="s">
        <v>5</v>
      </c>
    </row>
    <row r="141" spans="3:30" x14ac:dyDescent="0.25">
      <c r="C141">
        <v>1</v>
      </c>
      <c r="D141" s="1">
        <v>7.6923076923076927E-2</v>
      </c>
      <c r="E141" t="s">
        <v>6</v>
      </c>
      <c r="H141">
        <v>1</v>
      </c>
      <c r="I141" s="1">
        <v>2.9411764705882353E-2</v>
      </c>
      <c r="J141" t="s">
        <v>105</v>
      </c>
      <c r="M141">
        <v>1</v>
      </c>
      <c r="N141" s="1">
        <v>4.5454545454545456E-2</v>
      </c>
      <c r="O141" t="s">
        <v>105</v>
      </c>
      <c r="Q141">
        <v>1</v>
      </c>
      <c r="R141" s="1">
        <v>3.2258064516129031E-2</v>
      </c>
      <c r="S141" t="s">
        <v>6</v>
      </c>
    </row>
    <row r="142" spans="3:30" x14ac:dyDescent="0.25">
      <c r="C142">
        <v>0</v>
      </c>
      <c r="D142" s="1">
        <v>0</v>
      </c>
      <c r="E142" t="s">
        <v>7</v>
      </c>
      <c r="H142">
        <v>0</v>
      </c>
      <c r="I142" s="1">
        <v>0</v>
      </c>
      <c r="J142" t="s">
        <v>106</v>
      </c>
      <c r="M142">
        <v>0</v>
      </c>
      <c r="N142" s="1">
        <v>0</v>
      </c>
      <c r="O142" t="s">
        <v>106</v>
      </c>
      <c r="Q142">
        <v>2</v>
      </c>
      <c r="R142" s="1">
        <v>6.4516129032258063E-2</v>
      </c>
      <c r="S142" t="s">
        <v>7</v>
      </c>
    </row>
    <row r="143" spans="3:30" x14ac:dyDescent="0.25">
      <c r="C143">
        <v>1</v>
      </c>
      <c r="D143" s="1">
        <v>7.6923076923076927E-2</v>
      </c>
      <c r="E143" t="s">
        <v>8</v>
      </c>
      <c r="H143">
        <v>0</v>
      </c>
      <c r="I143" s="1">
        <v>0</v>
      </c>
      <c r="J143" t="s">
        <v>107</v>
      </c>
      <c r="M143">
        <v>0</v>
      </c>
      <c r="N143" s="1">
        <v>0</v>
      </c>
      <c r="O143" t="s">
        <v>107</v>
      </c>
      <c r="Q143">
        <v>1</v>
      </c>
      <c r="R143" s="1">
        <v>3.2258064516129031E-2</v>
      </c>
      <c r="S143" t="s">
        <v>8</v>
      </c>
    </row>
    <row r="144" spans="3:30" x14ac:dyDescent="0.25">
      <c r="C144">
        <v>0</v>
      </c>
      <c r="D144" s="1">
        <v>0</v>
      </c>
      <c r="E144" t="s">
        <v>9</v>
      </c>
      <c r="H144">
        <v>1</v>
      </c>
      <c r="I144" s="1">
        <v>2.9411764705882353E-2</v>
      </c>
      <c r="J144" t="s">
        <v>108</v>
      </c>
      <c r="M144">
        <v>1</v>
      </c>
      <c r="N144" s="1">
        <v>4.5454545454545456E-2</v>
      </c>
      <c r="O144" t="s">
        <v>108</v>
      </c>
      <c r="Q144">
        <v>2</v>
      </c>
      <c r="R144" s="1">
        <v>6.4516129032258063E-2</v>
      </c>
      <c r="S144" t="s">
        <v>9</v>
      </c>
    </row>
    <row r="145" spans="3:19" x14ac:dyDescent="0.25">
      <c r="C145">
        <v>1</v>
      </c>
      <c r="D145" s="1">
        <v>7.6923076923076927E-2</v>
      </c>
      <c r="E145" t="s">
        <v>10</v>
      </c>
      <c r="H145">
        <v>5</v>
      </c>
      <c r="I145" s="1">
        <v>0.14705882352941177</v>
      </c>
      <c r="J145" t="s">
        <v>109</v>
      </c>
      <c r="M145">
        <v>1</v>
      </c>
      <c r="N145" s="1">
        <v>4.5454545454545456E-2</v>
      </c>
      <c r="O145" t="s">
        <v>109</v>
      </c>
      <c r="Q145">
        <v>3</v>
      </c>
      <c r="R145" s="1">
        <v>9.6774193548387094E-2</v>
      </c>
      <c r="S145" t="s">
        <v>10</v>
      </c>
    </row>
    <row r="146" spans="3:19" x14ac:dyDescent="0.25">
      <c r="C146">
        <v>2</v>
      </c>
      <c r="D146" s="1">
        <v>0.15384615384615385</v>
      </c>
      <c r="E146" t="s">
        <v>11</v>
      </c>
      <c r="H146">
        <v>16</v>
      </c>
      <c r="I146" s="1">
        <v>0.47058823529411764</v>
      </c>
      <c r="J146" t="s">
        <v>110</v>
      </c>
      <c r="M146">
        <v>9</v>
      </c>
      <c r="N146" s="1">
        <v>0.40909090909090912</v>
      </c>
      <c r="O146" t="s">
        <v>110</v>
      </c>
      <c r="Q146">
        <v>12</v>
      </c>
      <c r="R146" s="1">
        <v>0.38709677419354838</v>
      </c>
      <c r="S146" t="s">
        <v>11</v>
      </c>
    </row>
    <row r="147" spans="3:19" x14ac:dyDescent="0.25">
      <c r="C147">
        <v>8</v>
      </c>
      <c r="D147" s="1">
        <v>0.61538461538461542</v>
      </c>
      <c r="E147" t="s">
        <v>12</v>
      </c>
      <c r="H147">
        <v>11</v>
      </c>
      <c r="I147" s="1">
        <v>0.3235294117647059</v>
      </c>
      <c r="J147" t="s">
        <v>111</v>
      </c>
      <c r="M147">
        <v>7</v>
      </c>
      <c r="N147" s="1">
        <v>0.31818181818181818</v>
      </c>
      <c r="O147" t="s">
        <v>111</v>
      </c>
      <c r="Q147">
        <v>8</v>
      </c>
      <c r="R147" s="1">
        <v>0.25806451612903225</v>
      </c>
      <c r="S147" t="s">
        <v>12</v>
      </c>
    </row>
    <row r="148" spans="3:19" x14ac:dyDescent="0.25">
      <c r="C148">
        <v>13</v>
      </c>
      <c r="H148">
        <v>34</v>
      </c>
      <c r="M148">
        <v>22</v>
      </c>
      <c r="Q148">
        <v>31</v>
      </c>
    </row>
    <row r="150" spans="3:19" x14ac:dyDescent="0.25">
      <c r="F150" s="19"/>
      <c r="H150" s="103"/>
      <c r="I150" s="103"/>
      <c r="J150" s="103"/>
      <c r="K150" s="19"/>
      <c r="P150" s="2"/>
    </row>
    <row r="151" spans="3:19" x14ac:dyDescent="0.25">
      <c r="C151" s="124" t="s">
        <v>375</v>
      </c>
      <c r="D151" s="124"/>
      <c r="E151" s="124"/>
      <c r="G151" s="124" t="s">
        <v>376</v>
      </c>
      <c r="H151" s="124"/>
      <c r="I151" s="124"/>
    </row>
    <row r="152" spans="3:19" x14ac:dyDescent="0.25">
      <c r="C152" t="s">
        <v>0</v>
      </c>
      <c r="D152" t="s">
        <v>1</v>
      </c>
      <c r="E152" t="s">
        <v>2</v>
      </c>
      <c r="G152" t="s">
        <v>0</v>
      </c>
      <c r="H152" t="s">
        <v>1</v>
      </c>
      <c r="I152" t="s">
        <v>2</v>
      </c>
    </row>
    <row r="153" spans="3:19" x14ac:dyDescent="0.25">
      <c r="C153">
        <v>0</v>
      </c>
      <c r="D153" s="1">
        <v>0</v>
      </c>
      <c r="E153" t="s">
        <v>102</v>
      </c>
      <c r="G153">
        <v>0</v>
      </c>
      <c r="H153">
        <v>0</v>
      </c>
      <c r="I153" t="s">
        <v>102</v>
      </c>
    </row>
    <row r="154" spans="3:19" x14ac:dyDescent="0.25">
      <c r="C154">
        <v>1</v>
      </c>
      <c r="D154" s="1">
        <v>1.4492753623188406E-2</v>
      </c>
      <c r="E154" t="s">
        <v>103</v>
      </c>
      <c r="G154">
        <v>1</v>
      </c>
      <c r="H154" s="1">
        <v>3.2258064516129031E-2</v>
      </c>
      <c r="I154" t="s">
        <v>103</v>
      </c>
    </row>
    <row r="155" spans="3:19" x14ac:dyDescent="0.25">
      <c r="C155">
        <v>2</v>
      </c>
      <c r="D155" s="1">
        <v>2.8985507246376812E-2</v>
      </c>
      <c r="E155" t="s">
        <v>104</v>
      </c>
      <c r="G155">
        <v>1</v>
      </c>
      <c r="H155" s="1">
        <v>3.2258064516129031E-2</v>
      </c>
      <c r="I155" t="s">
        <v>104</v>
      </c>
    </row>
    <row r="156" spans="3:19" x14ac:dyDescent="0.25">
      <c r="C156">
        <v>3</v>
      </c>
      <c r="D156" s="1">
        <v>4.3478260869565216E-2</v>
      </c>
      <c r="E156" t="s">
        <v>105</v>
      </c>
      <c r="G156">
        <v>1</v>
      </c>
      <c r="H156" s="1">
        <v>3.2258064516129031E-2</v>
      </c>
      <c r="I156" t="s">
        <v>105</v>
      </c>
    </row>
    <row r="157" spans="3:19" x14ac:dyDescent="0.25">
      <c r="C157">
        <v>0</v>
      </c>
      <c r="D157" s="1">
        <v>0</v>
      </c>
      <c r="E157" t="s">
        <v>106</v>
      </c>
      <c r="G157">
        <v>2</v>
      </c>
      <c r="H157" s="1">
        <v>6.4516129032258063E-2</v>
      </c>
      <c r="I157" t="s">
        <v>106</v>
      </c>
    </row>
    <row r="158" spans="3:19" x14ac:dyDescent="0.25">
      <c r="C158">
        <v>1</v>
      </c>
      <c r="D158" s="1">
        <v>1.4492753623188406E-2</v>
      </c>
      <c r="E158" t="s">
        <v>107</v>
      </c>
      <c r="G158">
        <v>1</v>
      </c>
      <c r="H158" s="1">
        <v>3.2258064516129031E-2</v>
      </c>
      <c r="I158" t="s">
        <v>107</v>
      </c>
    </row>
    <row r="159" spans="3:19" x14ac:dyDescent="0.25">
      <c r="C159">
        <v>2</v>
      </c>
      <c r="D159" s="1">
        <v>2.8985507246376812E-2</v>
      </c>
      <c r="E159" t="s">
        <v>108</v>
      </c>
      <c r="G159">
        <v>2</v>
      </c>
      <c r="H159" s="1">
        <v>6.4516129032258063E-2</v>
      </c>
      <c r="I159" t="s">
        <v>108</v>
      </c>
    </row>
    <row r="160" spans="3:19" x14ac:dyDescent="0.25">
      <c r="C160">
        <v>7</v>
      </c>
      <c r="D160" s="1">
        <v>0.10144927536231885</v>
      </c>
      <c r="E160" t="s">
        <v>109</v>
      </c>
      <c r="G160">
        <v>3</v>
      </c>
      <c r="H160" s="1">
        <v>9.6774193548387094E-2</v>
      </c>
      <c r="I160" t="s">
        <v>109</v>
      </c>
    </row>
    <row r="161" spans="2:31" x14ac:dyDescent="0.25">
      <c r="C161">
        <v>27</v>
      </c>
      <c r="D161" s="1">
        <v>0.39130434782608697</v>
      </c>
      <c r="E161" t="s">
        <v>110</v>
      </c>
      <c r="G161">
        <v>12</v>
      </c>
      <c r="H161" s="1">
        <v>0.38709677419354838</v>
      </c>
      <c r="I161" t="s">
        <v>110</v>
      </c>
    </row>
    <row r="162" spans="2:31" x14ac:dyDescent="0.25">
      <c r="C162">
        <v>26</v>
      </c>
      <c r="D162" s="1">
        <v>0.37681159420289856</v>
      </c>
      <c r="E162" t="s">
        <v>111</v>
      </c>
      <c r="G162">
        <v>8</v>
      </c>
      <c r="H162" s="1">
        <v>0.25806451612903225</v>
      </c>
      <c r="I162" t="s">
        <v>111</v>
      </c>
    </row>
    <row r="163" spans="2:31" x14ac:dyDescent="0.25">
      <c r="C163">
        <v>69</v>
      </c>
      <c r="G163">
        <v>31</v>
      </c>
    </row>
    <row r="164" spans="2:31" ht="15.75" thickBot="1" x14ac:dyDescent="0.3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spans="2:31" x14ac:dyDescent="0.25">
      <c r="C165" s="124" t="s">
        <v>113</v>
      </c>
      <c r="D165" s="124"/>
      <c r="E165" s="124"/>
      <c r="F165" s="19"/>
      <c r="H165" s="124" t="s">
        <v>407</v>
      </c>
      <c r="I165" s="124"/>
      <c r="J165" s="124"/>
      <c r="K165" s="19"/>
      <c r="M165" s="124" t="s">
        <v>408</v>
      </c>
      <c r="N165" s="124"/>
      <c r="O165" s="124"/>
      <c r="P165" s="19"/>
      <c r="R165" s="124" t="s">
        <v>409</v>
      </c>
      <c r="S165" s="124"/>
      <c r="T165" s="124"/>
      <c r="U165" s="19"/>
      <c r="W165" s="124" t="s">
        <v>410</v>
      </c>
      <c r="X165" s="124"/>
      <c r="Y165" s="124"/>
      <c r="Z165" s="19"/>
      <c r="AB165" s="124" t="s">
        <v>411</v>
      </c>
      <c r="AC165" s="124"/>
      <c r="AD165" s="124"/>
    </row>
    <row r="166" spans="2:31" x14ac:dyDescent="0.25">
      <c r="C166" t="s">
        <v>21</v>
      </c>
      <c r="D166" t="s">
        <v>14</v>
      </c>
      <c r="E166" t="s">
        <v>22</v>
      </c>
      <c r="H166" t="s">
        <v>0</v>
      </c>
      <c r="I166" t="s">
        <v>1</v>
      </c>
      <c r="J166" t="s">
        <v>2</v>
      </c>
      <c r="M166" t="s">
        <v>0</v>
      </c>
      <c r="N166" t="s">
        <v>1</v>
      </c>
      <c r="O166" t="s">
        <v>2</v>
      </c>
      <c r="R166" t="s">
        <v>0</v>
      </c>
      <c r="S166" t="s">
        <v>1</v>
      </c>
      <c r="T166" t="s">
        <v>2</v>
      </c>
      <c r="W166" t="s">
        <v>0</v>
      </c>
      <c r="X166" t="s">
        <v>1</v>
      </c>
      <c r="Y166" t="s">
        <v>2</v>
      </c>
      <c r="AB166" t="s">
        <v>0</v>
      </c>
      <c r="AC166" t="s">
        <v>1</v>
      </c>
      <c r="AD166" t="s">
        <v>2</v>
      </c>
    </row>
    <row r="167" spans="2:31" x14ac:dyDescent="0.25">
      <c r="C167">
        <v>7</v>
      </c>
      <c r="D167">
        <v>0.06</v>
      </c>
      <c r="E167" t="s">
        <v>3</v>
      </c>
      <c r="H167">
        <v>5</v>
      </c>
      <c r="I167">
        <v>0.05</v>
      </c>
      <c r="J167" t="s">
        <v>102</v>
      </c>
      <c r="M167">
        <v>9</v>
      </c>
      <c r="N167">
        <v>0.04</v>
      </c>
      <c r="O167" t="s">
        <v>102</v>
      </c>
      <c r="R167">
        <v>26</v>
      </c>
      <c r="S167">
        <v>0.06</v>
      </c>
      <c r="T167" t="s">
        <v>102</v>
      </c>
      <c r="W167">
        <v>5</v>
      </c>
      <c r="X167">
        <v>0.03</v>
      </c>
      <c r="Y167" t="s">
        <v>102</v>
      </c>
      <c r="AB167">
        <v>10</v>
      </c>
      <c r="AC167">
        <v>0.06</v>
      </c>
      <c r="AD167" t="s">
        <v>102</v>
      </c>
    </row>
    <row r="168" spans="2:31" x14ac:dyDescent="0.25">
      <c r="C168">
        <v>18</v>
      </c>
      <c r="D168">
        <v>0.15</v>
      </c>
      <c r="E168" t="s">
        <v>4</v>
      </c>
      <c r="H168">
        <v>14</v>
      </c>
      <c r="I168">
        <v>0.14000000000000001</v>
      </c>
      <c r="J168" t="s">
        <v>103</v>
      </c>
      <c r="M168">
        <v>16</v>
      </c>
      <c r="N168">
        <v>0.08</v>
      </c>
      <c r="O168" t="s">
        <v>103</v>
      </c>
      <c r="R168">
        <v>53</v>
      </c>
      <c r="S168">
        <v>0.12</v>
      </c>
      <c r="T168" t="s">
        <v>103</v>
      </c>
      <c r="W168">
        <v>14</v>
      </c>
      <c r="X168">
        <v>0.1</v>
      </c>
      <c r="Y168" t="s">
        <v>103</v>
      </c>
      <c r="AB168">
        <v>25</v>
      </c>
      <c r="AC168">
        <v>0.15</v>
      </c>
      <c r="AD168" t="s">
        <v>103</v>
      </c>
    </row>
    <row r="169" spans="2:31" x14ac:dyDescent="0.25">
      <c r="C169">
        <v>22</v>
      </c>
      <c r="D169">
        <v>0.19</v>
      </c>
      <c r="E169" t="s">
        <v>5</v>
      </c>
      <c r="F169" s="32">
        <f>SUM(D167:D169)</f>
        <v>0.4</v>
      </c>
      <c r="H169">
        <v>14</v>
      </c>
      <c r="I169">
        <v>0.14000000000000001</v>
      </c>
      <c r="J169" t="s">
        <v>104</v>
      </c>
      <c r="K169" s="32">
        <f>SUM(I167:I169)</f>
        <v>0.33</v>
      </c>
      <c r="M169">
        <v>36</v>
      </c>
      <c r="N169">
        <v>0.17</v>
      </c>
      <c r="O169" t="s">
        <v>104</v>
      </c>
      <c r="P169" s="32">
        <f>SUM(N167:N169)</f>
        <v>0.29000000000000004</v>
      </c>
      <c r="R169">
        <v>62</v>
      </c>
      <c r="S169">
        <v>0.15</v>
      </c>
      <c r="T169" t="s">
        <v>104</v>
      </c>
      <c r="U169" s="32">
        <f>SUM(S167:S169)</f>
        <v>0.32999999999999996</v>
      </c>
      <c r="W169">
        <v>13</v>
      </c>
      <c r="X169">
        <v>0.09</v>
      </c>
      <c r="Y169" t="s">
        <v>104</v>
      </c>
      <c r="Z169" s="32">
        <f>SUM(X167:X169)</f>
        <v>0.22</v>
      </c>
      <c r="AB169">
        <v>15</v>
      </c>
      <c r="AC169">
        <v>0.09</v>
      </c>
      <c r="AD169" t="s">
        <v>104</v>
      </c>
      <c r="AE169" s="32">
        <f>SUM(AC167:AC169)</f>
        <v>0.3</v>
      </c>
    </row>
    <row r="170" spans="2:31" x14ac:dyDescent="0.25">
      <c r="C170">
        <v>19</v>
      </c>
      <c r="D170">
        <v>0.16</v>
      </c>
      <c r="E170" t="s">
        <v>6</v>
      </c>
      <c r="H170">
        <v>16</v>
      </c>
      <c r="I170">
        <v>0.16</v>
      </c>
      <c r="J170" t="s">
        <v>105</v>
      </c>
      <c r="M170">
        <v>30</v>
      </c>
      <c r="N170">
        <v>0.14000000000000001</v>
      </c>
      <c r="O170" t="s">
        <v>105</v>
      </c>
      <c r="R170">
        <v>66</v>
      </c>
      <c r="S170">
        <v>0.16</v>
      </c>
      <c r="T170" t="s">
        <v>105</v>
      </c>
      <c r="W170">
        <v>31</v>
      </c>
      <c r="X170">
        <v>0.21</v>
      </c>
      <c r="Y170" t="s">
        <v>105</v>
      </c>
      <c r="AB170">
        <v>33</v>
      </c>
      <c r="AC170">
        <v>0.19</v>
      </c>
      <c r="AD170" t="s">
        <v>105</v>
      </c>
    </row>
    <row r="171" spans="2:31" x14ac:dyDescent="0.25">
      <c r="C171">
        <v>16</v>
      </c>
      <c r="D171">
        <v>0.14000000000000001</v>
      </c>
      <c r="E171" t="s">
        <v>7</v>
      </c>
      <c r="H171">
        <v>15</v>
      </c>
      <c r="I171">
        <v>0.15</v>
      </c>
      <c r="J171" t="s">
        <v>106</v>
      </c>
      <c r="M171">
        <v>33</v>
      </c>
      <c r="N171">
        <v>0.16</v>
      </c>
      <c r="O171" t="s">
        <v>106</v>
      </c>
      <c r="R171">
        <v>49</v>
      </c>
      <c r="S171">
        <v>0.12</v>
      </c>
      <c r="T171" t="s">
        <v>106</v>
      </c>
      <c r="W171">
        <v>24</v>
      </c>
      <c r="X171">
        <v>0.16</v>
      </c>
      <c r="Y171" t="s">
        <v>106</v>
      </c>
      <c r="AB171">
        <v>23</v>
      </c>
      <c r="AC171">
        <v>0.13</v>
      </c>
      <c r="AD171" t="s">
        <v>106</v>
      </c>
    </row>
    <row r="172" spans="2:31" x14ac:dyDescent="0.25">
      <c r="C172">
        <v>13</v>
      </c>
      <c r="D172">
        <v>0.11</v>
      </c>
      <c r="E172" t="s">
        <v>8</v>
      </c>
      <c r="F172" s="32">
        <f>SUM(D170:D172)</f>
        <v>0.41000000000000003</v>
      </c>
      <c r="H172">
        <v>12</v>
      </c>
      <c r="I172">
        <v>0.12</v>
      </c>
      <c r="J172" t="s">
        <v>107</v>
      </c>
      <c r="K172" s="32">
        <f>SUM(I170:I172)</f>
        <v>0.43</v>
      </c>
      <c r="M172">
        <v>25</v>
      </c>
      <c r="N172">
        <v>0.12</v>
      </c>
      <c r="O172" t="s">
        <v>107</v>
      </c>
      <c r="P172" s="32">
        <f>SUM(N169:N172)</f>
        <v>0.59000000000000008</v>
      </c>
      <c r="R172">
        <v>64</v>
      </c>
      <c r="S172">
        <v>0.15</v>
      </c>
      <c r="T172" t="s">
        <v>107</v>
      </c>
      <c r="U172" s="32">
        <f>SUM(S170:S172)</f>
        <v>0.43000000000000005</v>
      </c>
      <c r="W172">
        <v>18</v>
      </c>
      <c r="X172">
        <v>0.12</v>
      </c>
      <c r="Y172" t="s">
        <v>107</v>
      </c>
      <c r="Z172" s="32">
        <f>SUM(X170:X172)</f>
        <v>0.49</v>
      </c>
      <c r="AB172">
        <v>22</v>
      </c>
      <c r="AC172">
        <v>0.13</v>
      </c>
      <c r="AD172" t="s">
        <v>107</v>
      </c>
      <c r="AE172" s="32">
        <f>SUM(AC170:AC172)</f>
        <v>0.45</v>
      </c>
    </row>
    <row r="173" spans="2:31" x14ac:dyDescent="0.25">
      <c r="C173">
        <v>8</v>
      </c>
      <c r="D173">
        <v>7.0000000000000007E-2</v>
      </c>
      <c r="E173" t="s">
        <v>9</v>
      </c>
      <c r="H173">
        <v>9</v>
      </c>
      <c r="I173">
        <v>0.09</v>
      </c>
      <c r="J173" t="s">
        <v>108</v>
      </c>
      <c r="M173">
        <v>24</v>
      </c>
      <c r="N173">
        <v>0.11</v>
      </c>
      <c r="O173" t="s">
        <v>108</v>
      </c>
      <c r="R173">
        <v>44</v>
      </c>
      <c r="S173">
        <v>0.1</v>
      </c>
      <c r="T173" t="s">
        <v>108</v>
      </c>
      <c r="W173">
        <v>13</v>
      </c>
      <c r="X173">
        <v>0.09</v>
      </c>
      <c r="Y173" t="s">
        <v>108</v>
      </c>
      <c r="AB173">
        <v>17</v>
      </c>
      <c r="AC173">
        <v>0.1</v>
      </c>
      <c r="AD173" t="s">
        <v>108</v>
      </c>
    </row>
    <row r="174" spans="2:31" x14ac:dyDescent="0.25">
      <c r="C174">
        <v>7</v>
      </c>
      <c r="D174">
        <v>0.06</v>
      </c>
      <c r="E174" t="s">
        <v>10</v>
      </c>
      <c r="H174">
        <v>8</v>
      </c>
      <c r="I174">
        <v>0.08</v>
      </c>
      <c r="J174" t="s">
        <v>109</v>
      </c>
      <c r="M174">
        <v>25</v>
      </c>
      <c r="N174">
        <v>0.12</v>
      </c>
      <c r="O174" t="s">
        <v>109</v>
      </c>
      <c r="R174">
        <v>34</v>
      </c>
      <c r="S174">
        <v>0.08</v>
      </c>
      <c r="T174" t="s">
        <v>109</v>
      </c>
      <c r="W174">
        <v>19</v>
      </c>
      <c r="X174">
        <v>0.13</v>
      </c>
      <c r="Y174" t="s">
        <v>109</v>
      </c>
      <c r="AB174">
        <v>15</v>
      </c>
      <c r="AC174">
        <v>0.09</v>
      </c>
      <c r="AD174" t="s">
        <v>109</v>
      </c>
    </row>
    <row r="175" spans="2:31" x14ac:dyDescent="0.25">
      <c r="C175">
        <v>7</v>
      </c>
      <c r="D175">
        <v>0.06</v>
      </c>
      <c r="E175" t="s">
        <v>11</v>
      </c>
      <c r="H175">
        <v>10</v>
      </c>
      <c r="I175">
        <v>0.1</v>
      </c>
      <c r="J175" t="s">
        <v>110</v>
      </c>
      <c r="M175">
        <v>9</v>
      </c>
      <c r="N175">
        <v>0.04</v>
      </c>
      <c r="O175" t="s">
        <v>110</v>
      </c>
      <c r="R175">
        <v>17</v>
      </c>
      <c r="S175">
        <v>0.04</v>
      </c>
      <c r="T175" t="s">
        <v>110</v>
      </c>
      <c r="W175">
        <v>10</v>
      </c>
      <c r="X175">
        <v>7.0000000000000007E-2</v>
      </c>
      <c r="Y175" t="s">
        <v>110</v>
      </c>
      <c r="AB175">
        <v>8</v>
      </c>
      <c r="AC175">
        <v>0.05</v>
      </c>
      <c r="AD175" t="s">
        <v>110</v>
      </c>
    </row>
    <row r="176" spans="2:31" x14ac:dyDescent="0.25">
      <c r="C176">
        <v>0</v>
      </c>
      <c r="D176">
        <v>0</v>
      </c>
      <c r="E176" t="s">
        <v>12</v>
      </c>
      <c r="F176" s="32">
        <f>SUM(D173:D175)</f>
        <v>0.19</v>
      </c>
      <c r="H176">
        <v>0</v>
      </c>
      <c r="I176">
        <v>0</v>
      </c>
      <c r="J176" t="s">
        <v>111</v>
      </c>
      <c r="K176" s="32">
        <f>SUM(I173:I176)</f>
        <v>0.27</v>
      </c>
      <c r="M176">
        <v>3</v>
      </c>
      <c r="N176">
        <v>0.01</v>
      </c>
      <c r="O176" t="s">
        <v>111</v>
      </c>
      <c r="P176" s="32">
        <f>SUM(N173:N176)</f>
        <v>0.27999999999999997</v>
      </c>
      <c r="R176">
        <v>10</v>
      </c>
      <c r="S176">
        <v>0.02</v>
      </c>
      <c r="T176" t="s">
        <v>111</v>
      </c>
      <c r="U176" s="32">
        <f>SUM(S173:S176)</f>
        <v>0.24</v>
      </c>
      <c r="W176">
        <v>0</v>
      </c>
      <c r="X176">
        <v>0</v>
      </c>
      <c r="Y176" t="s">
        <v>111</v>
      </c>
      <c r="Z176" s="32">
        <f>SUM(X173:X176)</f>
        <v>0.29000000000000004</v>
      </c>
      <c r="AB176">
        <v>4</v>
      </c>
      <c r="AC176">
        <v>0.02</v>
      </c>
      <c r="AD176" t="s">
        <v>111</v>
      </c>
      <c r="AE176" s="32">
        <f>SUM(AC173:AC176)</f>
        <v>0.26</v>
      </c>
    </row>
    <row r="177" spans="1:31" x14ac:dyDescent="0.25">
      <c r="C177">
        <v>117</v>
      </c>
      <c r="H177">
        <v>103</v>
      </c>
      <c r="M177">
        <v>210</v>
      </c>
      <c r="R177">
        <v>425</v>
      </c>
      <c r="W177">
        <v>147</v>
      </c>
      <c r="AB177">
        <v>172</v>
      </c>
    </row>
    <row r="178" spans="1:31" x14ac:dyDescent="0.25">
      <c r="A178" s="1"/>
    </row>
    <row r="179" spans="1:31" x14ac:dyDescent="0.25">
      <c r="C179" s="124" t="s">
        <v>112</v>
      </c>
      <c r="D179" s="124"/>
      <c r="E179" s="124"/>
      <c r="F179" s="19"/>
      <c r="H179" s="124" t="s">
        <v>412</v>
      </c>
      <c r="I179" s="124"/>
      <c r="J179" s="124"/>
      <c r="K179" s="19"/>
      <c r="M179" s="124" t="s">
        <v>413</v>
      </c>
      <c r="N179" s="124"/>
      <c r="O179" s="124"/>
      <c r="P179" s="19"/>
      <c r="R179" s="124" t="s">
        <v>414</v>
      </c>
      <c r="S179" s="124"/>
      <c r="T179" s="124"/>
      <c r="U179" s="19"/>
      <c r="W179" s="124" t="s">
        <v>415</v>
      </c>
      <c r="X179" s="124"/>
      <c r="Y179" s="124"/>
      <c r="Z179" s="19"/>
      <c r="AB179" s="124" t="s">
        <v>416</v>
      </c>
      <c r="AC179" s="124"/>
      <c r="AD179" s="124"/>
    </row>
    <row r="180" spans="1:31" x14ac:dyDescent="0.25">
      <c r="C180" t="s">
        <v>21</v>
      </c>
      <c r="D180" t="s">
        <v>24</v>
      </c>
      <c r="E180" t="s">
        <v>25</v>
      </c>
      <c r="H180" t="s">
        <v>0</v>
      </c>
      <c r="I180" t="s">
        <v>1</v>
      </c>
      <c r="J180" t="s">
        <v>2</v>
      </c>
      <c r="M180" t="s">
        <v>0</v>
      </c>
      <c r="N180" t="s">
        <v>1</v>
      </c>
      <c r="O180" t="s">
        <v>2</v>
      </c>
      <c r="R180" t="s">
        <v>0</v>
      </c>
      <c r="S180" t="s">
        <v>14</v>
      </c>
      <c r="T180" t="s">
        <v>2</v>
      </c>
      <c r="W180" t="s">
        <v>0</v>
      </c>
      <c r="X180" t="s">
        <v>1</v>
      </c>
      <c r="Y180" t="s">
        <v>2</v>
      </c>
      <c r="AB180" t="s">
        <v>0</v>
      </c>
      <c r="AC180" t="s">
        <v>1</v>
      </c>
      <c r="AD180" t="s">
        <v>2</v>
      </c>
    </row>
    <row r="181" spans="1:31" x14ac:dyDescent="0.25">
      <c r="C181">
        <v>27</v>
      </c>
      <c r="D181">
        <v>0.03</v>
      </c>
      <c r="E181" t="s">
        <v>26</v>
      </c>
      <c r="H181">
        <v>6</v>
      </c>
      <c r="I181" s="1">
        <v>1.680672268907563E-2</v>
      </c>
      <c r="J181" t="s">
        <v>102</v>
      </c>
      <c r="L181" s="1"/>
      <c r="M181">
        <v>9</v>
      </c>
      <c r="N181" s="1">
        <v>2.7863777089783281E-2</v>
      </c>
      <c r="O181" t="s">
        <v>102</v>
      </c>
      <c r="Q181" s="1"/>
      <c r="R181">
        <v>3</v>
      </c>
      <c r="S181" s="1">
        <v>2.1276595744680851E-2</v>
      </c>
      <c r="T181" t="s">
        <v>102</v>
      </c>
      <c r="V181" s="1"/>
      <c r="W181">
        <v>11</v>
      </c>
      <c r="X181" s="1">
        <v>3.3232628398791542E-2</v>
      </c>
      <c r="Y181" t="s">
        <v>102</v>
      </c>
      <c r="AA181" s="1"/>
      <c r="AB181">
        <v>11</v>
      </c>
      <c r="AC181">
        <v>0.03</v>
      </c>
      <c r="AD181" t="s">
        <v>102</v>
      </c>
    </row>
    <row r="182" spans="1:31" x14ac:dyDescent="0.25">
      <c r="C182">
        <v>89</v>
      </c>
      <c r="D182">
        <v>0.11</v>
      </c>
      <c r="E182" t="s">
        <v>4</v>
      </c>
      <c r="H182">
        <v>24</v>
      </c>
      <c r="I182" s="1">
        <v>6.7226890756302518E-2</v>
      </c>
      <c r="J182" t="s">
        <v>103</v>
      </c>
      <c r="L182" s="1"/>
      <c r="M182">
        <v>19</v>
      </c>
      <c r="N182" s="1">
        <v>5.8823529411764705E-2</v>
      </c>
      <c r="O182" t="s">
        <v>103</v>
      </c>
      <c r="Q182" s="1"/>
      <c r="R182">
        <v>8</v>
      </c>
      <c r="S182" s="1">
        <v>5.6737588652482268E-2</v>
      </c>
      <c r="T182" t="s">
        <v>103</v>
      </c>
      <c r="V182" s="1"/>
      <c r="W182">
        <v>19</v>
      </c>
      <c r="X182" s="1">
        <v>5.7401812688821753E-2</v>
      </c>
      <c r="Y182" t="s">
        <v>103</v>
      </c>
      <c r="AA182" s="1"/>
      <c r="AB182">
        <v>32</v>
      </c>
      <c r="AC182">
        <v>0.09</v>
      </c>
      <c r="AD182" t="s">
        <v>103</v>
      </c>
    </row>
    <row r="183" spans="1:31" x14ac:dyDescent="0.25">
      <c r="C183">
        <v>93</v>
      </c>
      <c r="D183">
        <v>0.12</v>
      </c>
      <c r="E183" t="s">
        <v>5</v>
      </c>
      <c r="F183" s="32">
        <f>SUM(D181:D183)</f>
        <v>0.26</v>
      </c>
      <c r="H183">
        <v>42</v>
      </c>
      <c r="I183" s="1">
        <v>0.11764705882352941</v>
      </c>
      <c r="J183" t="s">
        <v>104</v>
      </c>
      <c r="K183" s="58">
        <f>SUM(I181:I183)</f>
        <v>0.20168067226890757</v>
      </c>
      <c r="L183" s="1"/>
      <c r="M183">
        <v>42</v>
      </c>
      <c r="N183" s="1">
        <v>0.13003095975232198</v>
      </c>
      <c r="O183" t="s">
        <v>104</v>
      </c>
      <c r="P183" s="58">
        <f>SUM(N181:N183)</f>
        <v>0.21671826625386997</v>
      </c>
      <c r="Q183" s="1"/>
      <c r="R183">
        <v>14</v>
      </c>
      <c r="S183" s="1">
        <v>9.9290780141843976E-2</v>
      </c>
      <c r="T183" t="s">
        <v>104</v>
      </c>
      <c r="U183" s="58">
        <f>SUM(S181:S183)</f>
        <v>0.1773049645390071</v>
      </c>
      <c r="V183" s="1"/>
      <c r="W183">
        <v>30</v>
      </c>
      <c r="X183" s="1">
        <v>9.0634441087613288E-2</v>
      </c>
      <c r="Y183" t="s">
        <v>104</v>
      </c>
      <c r="Z183" s="58">
        <f>SUM(X181:X183)</f>
        <v>0.18126888217522658</v>
      </c>
      <c r="AA183" s="1"/>
      <c r="AB183">
        <v>37</v>
      </c>
      <c r="AC183">
        <v>0.1</v>
      </c>
      <c r="AD183" t="s">
        <v>104</v>
      </c>
      <c r="AE183" s="32">
        <f>SUM(AC181:AC183)</f>
        <v>0.22</v>
      </c>
    </row>
    <row r="184" spans="1:31" x14ac:dyDescent="0.25">
      <c r="C184">
        <v>119</v>
      </c>
      <c r="D184">
        <v>0.15</v>
      </c>
      <c r="E184" t="s">
        <v>6</v>
      </c>
      <c r="H184">
        <v>64</v>
      </c>
      <c r="I184" s="1">
        <v>0.17927170868347339</v>
      </c>
      <c r="J184" t="s">
        <v>105</v>
      </c>
      <c r="L184" s="1"/>
      <c r="M184">
        <v>59</v>
      </c>
      <c r="N184" s="1">
        <v>0.1826625386996904</v>
      </c>
      <c r="O184" t="s">
        <v>105</v>
      </c>
      <c r="Q184" s="1"/>
      <c r="R184">
        <v>28</v>
      </c>
      <c r="S184" s="1">
        <v>0.19858156028368795</v>
      </c>
      <c r="T184" t="s">
        <v>105</v>
      </c>
      <c r="V184" s="1"/>
      <c r="W184">
        <v>41</v>
      </c>
      <c r="X184" s="1">
        <v>0.12386706948640483</v>
      </c>
      <c r="Y184" t="s">
        <v>105</v>
      </c>
      <c r="AA184" s="1"/>
      <c r="AB184">
        <v>47</v>
      </c>
      <c r="AC184">
        <v>0.13</v>
      </c>
      <c r="AD184" t="s">
        <v>105</v>
      </c>
    </row>
    <row r="185" spans="1:31" x14ac:dyDescent="0.25">
      <c r="C185">
        <v>100</v>
      </c>
      <c r="D185">
        <v>0.13</v>
      </c>
      <c r="E185" t="s">
        <v>7</v>
      </c>
      <c r="H185">
        <v>47</v>
      </c>
      <c r="I185" s="1">
        <v>0.13165266106442577</v>
      </c>
      <c r="J185" t="s">
        <v>106</v>
      </c>
      <c r="L185" s="1"/>
      <c r="M185">
        <v>48</v>
      </c>
      <c r="N185" s="1">
        <v>0.14860681114551083</v>
      </c>
      <c r="O185" t="s">
        <v>106</v>
      </c>
      <c r="Q185" s="1"/>
      <c r="R185">
        <v>16</v>
      </c>
      <c r="S185" s="1">
        <v>0.11347517730496454</v>
      </c>
      <c r="T185" t="s">
        <v>106</v>
      </c>
      <c r="V185" s="1"/>
      <c r="W185">
        <v>43</v>
      </c>
      <c r="X185" s="1">
        <v>0.12990936555891239</v>
      </c>
      <c r="Y185" t="s">
        <v>106</v>
      </c>
      <c r="AA185" s="1"/>
      <c r="AB185">
        <v>62</v>
      </c>
      <c r="AC185">
        <v>0.17</v>
      </c>
      <c r="AD185" t="s">
        <v>106</v>
      </c>
    </row>
    <row r="186" spans="1:31" x14ac:dyDescent="0.25">
      <c r="C186">
        <v>109</v>
      </c>
      <c r="D186">
        <v>0.14000000000000001</v>
      </c>
      <c r="E186" t="s">
        <v>8</v>
      </c>
      <c r="F186" s="32">
        <f>SUM(D184:D186)</f>
        <v>0.42000000000000004</v>
      </c>
      <c r="H186">
        <v>52</v>
      </c>
      <c r="I186" s="1">
        <v>0.14565826330532214</v>
      </c>
      <c r="J186" t="s">
        <v>107</v>
      </c>
      <c r="K186" s="58">
        <f>SUM(I184:I186)</f>
        <v>0.45658263305322133</v>
      </c>
      <c r="L186" s="1"/>
      <c r="M186">
        <v>41</v>
      </c>
      <c r="N186" s="1">
        <v>0.12693498452012383</v>
      </c>
      <c r="O186" t="s">
        <v>107</v>
      </c>
      <c r="P186" s="58">
        <f>SUM(N184:N186)</f>
        <v>0.45820433436532504</v>
      </c>
      <c r="Q186" s="1"/>
      <c r="R186">
        <v>22</v>
      </c>
      <c r="S186" s="1">
        <v>0.15602836879432624</v>
      </c>
      <c r="T186" t="s">
        <v>107</v>
      </c>
      <c r="U186" s="58">
        <f>SUM(S184:S186)</f>
        <v>0.46808510638297873</v>
      </c>
      <c r="V186" s="1"/>
      <c r="W186">
        <v>47</v>
      </c>
      <c r="X186" s="1">
        <v>0.1419939577039275</v>
      </c>
      <c r="Y186" t="s">
        <v>107</v>
      </c>
      <c r="Z186" s="58">
        <f>SUM(X184:X186)</f>
        <v>0.39577039274924475</v>
      </c>
      <c r="AA186" s="1"/>
      <c r="AB186">
        <v>42</v>
      </c>
      <c r="AC186">
        <v>0.12</v>
      </c>
      <c r="AD186" t="s">
        <v>107</v>
      </c>
      <c r="AE186" s="32">
        <f>SUM(AC184:AC186)</f>
        <v>0.42000000000000004</v>
      </c>
    </row>
    <row r="187" spans="1:31" x14ac:dyDescent="0.25">
      <c r="C187">
        <v>91</v>
      </c>
      <c r="D187">
        <v>0.11</v>
      </c>
      <c r="E187" t="s">
        <v>9</v>
      </c>
      <c r="H187">
        <v>44</v>
      </c>
      <c r="I187" s="1">
        <v>0.12324929971988796</v>
      </c>
      <c r="J187" t="s">
        <v>108</v>
      </c>
      <c r="L187" s="1"/>
      <c r="M187">
        <v>30</v>
      </c>
      <c r="N187" s="1">
        <v>9.2879256965944276E-2</v>
      </c>
      <c r="O187" t="s">
        <v>108</v>
      </c>
      <c r="Q187" s="1"/>
      <c r="R187">
        <v>12</v>
      </c>
      <c r="S187" s="1">
        <v>8.5106382978723402E-2</v>
      </c>
      <c r="T187" t="s">
        <v>108</v>
      </c>
      <c r="V187" s="1"/>
      <c r="W187">
        <v>45</v>
      </c>
      <c r="X187" s="1">
        <v>0.13595166163141995</v>
      </c>
      <c r="Y187" t="s">
        <v>108</v>
      </c>
      <c r="AA187" s="1"/>
      <c r="AB187">
        <v>28</v>
      </c>
      <c r="AC187">
        <v>0.08</v>
      </c>
      <c r="AD187" t="s">
        <v>108</v>
      </c>
    </row>
    <row r="188" spans="1:31" x14ac:dyDescent="0.25">
      <c r="C188">
        <v>83</v>
      </c>
      <c r="D188">
        <v>0.1</v>
      </c>
      <c r="E188" t="s">
        <v>10</v>
      </c>
      <c r="H188">
        <v>34</v>
      </c>
      <c r="I188" s="1">
        <v>9.5238095238095233E-2</v>
      </c>
      <c r="J188" t="s">
        <v>109</v>
      </c>
      <c r="L188" s="1"/>
      <c r="M188">
        <v>39</v>
      </c>
      <c r="N188" s="1">
        <v>0.12074303405572756</v>
      </c>
      <c r="O188" t="s">
        <v>109</v>
      </c>
      <c r="Q188" s="1"/>
      <c r="R188">
        <v>14</v>
      </c>
      <c r="S188" s="1">
        <v>9.9290780141843976E-2</v>
      </c>
      <c r="T188" t="s">
        <v>109</v>
      </c>
      <c r="V188" s="1"/>
      <c r="W188">
        <v>35</v>
      </c>
      <c r="X188" s="1">
        <v>0.10574018126888217</v>
      </c>
      <c r="Y188" t="s">
        <v>109</v>
      </c>
      <c r="AA188" s="1"/>
      <c r="AB188">
        <v>31</v>
      </c>
      <c r="AC188">
        <v>0.09</v>
      </c>
      <c r="AD188" t="s">
        <v>109</v>
      </c>
    </row>
    <row r="189" spans="1:31" x14ac:dyDescent="0.25">
      <c r="C189">
        <v>73</v>
      </c>
      <c r="D189">
        <v>0.09</v>
      </c>
      <c r="E189" t="s">
        <v>11</v>
      </c>
      <c r="H189">
        <v>32</v>
      </c>
      <c r="I189" s="1">
        <v>8.9635854341736695E-2</v>
      </c>
      <c r="J189" t="s">
        <v>110</v>
      </c>
      <c r="L189" s="1"/>
      <c r="M189">
        <v>27</v>
      </c>
      <c r="N189" s="1">
        <v>8.3591331269349839E-2</v>
      </c>
      <c r="O189" t="s">
        <v>110</v>
      </c>
      <c r="Q189" s="1"/>
      <c r="R189">
        <v>15</v>
      </c>
      <c r="S189" s="1">
        <v>0.10638297872340426</v>
      </c>
      <c r="T189" t="s">
        <v>110</v>
      </c>
      <c r="V189" s="1"/>
      <c r="W189">
        <v>43</v>
      </c>
      <c r="X189" s="1">
        <v>0.12990936555891239</v>
      </c>
      <c r="Y189" t="s">
        <v>110</v>
      </c>
      <c r="AA189" s="1"/>
      <c r="AB189">
        <v>46</v>
      </c>
      <c r="AC189">
        <v>0.13</v>
      </c>
      <c r="AD189" t="s">
        <v>110</v>
      </c>
    </row>
    <row r="190" spans="1:31" x14ac:dyDescent="0.25">
      <c r="C190">
        <v>15</v>
      </c>
      <c r="D190">
        <v>0.02</v>
      </c>
      <c r="E190" t="s">
        <v>12</v>
      </c>
      <c r="F190" s="32">
        <f>SUM(D187:D190)</f>
        <v>0.32000000000000006</v>
      </c>
      <c r="H190">
        <v>12</v>
      </c>
      <c r="I190" s="1">
        <v>3.3613445378151259E-2</v>
      </c>
      <c r="J190" t="s">
        <v>111</v>
      </c>
      <c r="K190" s="58">
        <f>SUM(I187:I190)</f>
        <v>0.34173669467787116</v>
      </c>
      <c r="L190" s="1"/>
      <c r="M190">
        <v>9</v>
      </c>
      <c r="N190" s="1">
        <v>2.7863777089783281E-2</v>
      </c>
      <c r="O190" t="s">
        <v>111</v>
      </c>
      <c r="P190" s="58">
        <f>SUM(N187:N190)</f>
        <v>0.32507739938080493</v>
      </c>
      <c r="Q190" s="1"/>
      <c r="R190">
        <v>9</v>
      </c>
      <c r="S190" s="1">
        <v>6.3829787234042548E-2</v>
      </c>
      <c r="T190" t="s">
        <v>111</v>
      </c>
      <c r="U190" s="58">
        <f>SUM(S187:S190)</f>
        <v>0.35460992907801414</v>
      </c>
      <c r="V190" s="1"/>
      <c r="W190">
        <v>17</v>
      </c>
      <c r="X190" s="1">
        <v>5.1359516616314202E-2</v>
      </c>
      <c r="Y190" t="s">
        <v>111</v>
      </c>
      <c r="Z190" s="58">
        <f>SUM(X187:X190)</f>
        <v>0.42296072507552873</v>
      </c>
      <c r="AA190" s="1"/>
      <c r="AB190">
        <v>19</v>
      </c>
      <c r="AC190">
        <v>0.05</v>
      </c>
      <c r="AD190" t="s">
        <v>111</v>
      </c>
      <c r="AE190" s="32">
        <f>SUM(AC187:AC190)</f>
        <v>0.35</v>
      </c>
    </row>
    <row r="191" spans="1:31" x14ac:dyDescent="0.25">
      <c r="C191">
        <v>799</v>
      </c>
      <c r="H191">
        <v>357</v>
      </c>
      <c r="M191">
        <v>323</v>
      </c>
      <c r="R191">
        <v>141</v>
      </c>
      <c r="W191">
        <v>331</v>
      </c>
      <c r="AB191">
        <v>355</v>
      </c>
    </row>
    <row r="194" spans="1:37" x14ac:dyDescent="0.25">
      <c r="C194" s="124" t="s">
        <v>114</v>
      </c>
      <c r="D194" s="124"/>
      <c r="E194" s="124"/>
      <c r="F194" s="19"/>
      <c r="H194" s="124" t="s">
        <v>414</v>
      </c>
      <c r="I194" s="124"/>
      <c r="J194" s="124"/>
      <c r="K194" s="19"/>
      <c r="M194" s="124" t="s">
        <v>415</v>
      </c>
      <c r="N194" s="124"/>
      <c r="O194" s="124"/>
      <c r="P194" s="19"/>
      <c r="R194" s="124" t="s">
        <v>417</v>
      </c>
      <c r="S194" s="124"/>
      <c r="T194" s="124"/>
      <c r="W194" s="124" t="s">
        <v>418</v>
      </c>
      <c r="X194" s="124"/>
      <c r="Y194" s="124"/>
      <c r="AB194" s="124" t="s">
        <v>419</v>
      </c>
      <c r="AC194" s="124"/>
      <c r="AD194" s="124"/>
      <c r="AG194" s="124" t="s">
        <v>420</v>
      </c>
      <c r="AH194" s="124"/>
      <c r="AI194" s="124"/>
    </row>
    <row r="195" spans="1:37" x14ac:dyDescent="0.25">
      <c r="C195" t="s">
        <v>0</v>
      </c>
      <c r="D195" t="s">
        <v>14</v>
      </c>
      <c r="E195" t="s">
        <v>2</v>
      </c>
      <c r="H195" t="s">
        <v>0</v>
      </c>
      <c r="I195" t="s">
        <v>1</v>
      </c>
      <c r="J195" t="s">
        <v>2</v>
      </c>
      <c r="M195" t="s">
        <v>0</v>
      </c>
      <c r="N195" t="s">
        <v>14</v>
      </c>
      <c r="O195" t="s">
        <v>2</v>
      </c>
      <c r="R195" t="s">
        <v>0</v>
      </c>
      <c r="S195" t="s">
        <v>1</v>
      </c>
      <c r="T195" t="s">
        <v>2</v>
      </c>
      <c r="V195" s="1"/>
      <c r="W195" t="s">
        <v>0</v>
      </c>
      <c r="X195" t="s">
        <v>1</v>
      </c>
      <c r="Y195" t="s">
        <v>2</v>
      </c>
      <c r="AB195" t="s">
        <v>0</v>
      </c>
      <c r="AC195" t="s">
        <v>1</v>
      </c>
      <c r="AD195" t="s">
        <v>2</v>
      </c>
      <c r="AG195" t="s">
        <v>0</v>
      </c>
      <c r="AH195" t="s">
        <v>1</v>
      </c>
      <c r="AI195" t="s">
        <v>2</v>
      </c>
    </row>
    <row r="196" spans="1:37" x14ac:dyDescent="0.25">
      <c r="C196">
        <v>48</v>
      </c>
      <c r="D196" s="1">
        <v>2.7507163323782235E-2</v>
      </c>
      <c r="E196" t="s">
        <v>3</v>
      </c>
      <c r="H196">
        <v>13</v>
      </c>
      <c r="I196">
        <v>0.02</v>
      </c>
      <c r="J196" t="s">
        <v>102</v>
      </c>
      <c r="M196">
        <v>9</v>
      </c>
      <c r="N196">
        <v>0.02</v>
      </c>
      <c r="O196" t="s">
        <v>102</v>
      </c>
      <c r="R196">
        <v>18</v>
      </c>
      <c r="S196" s="1">
        <v>2.1003500583430573E-2</v>
      </c>
      <c r="T196" t="s">
        <v>102</v>
      </c>
      <c r="V196" s="1"/>
      <c r="W196">
        <v>34</v>
      </c>
      <c r="X196" s="1">
        <v>2.7265437048917401E-2</v>
      </c>
      <c r="Y196" t="s">
        <v>102</v>
      </c>
      <c r="AA196" s="1"/>
      <c r="AB196">
        <v>35</v>
      </c>
      <c r="AC196" s="1">
        <v>2.2595222724338282E-2</v>
      </c>
      <c r="AD196" t="s">
        <v>102</v>
      </c>
      <c r="AF196" s="1"/>
      <c r="AG196">
        <v>24</v>
      </c>
      <c r="AH196" s="1">
        <v>2.1937842778793418E-2</v>
      </c>
      <c r="AI196" t="s">
        <v>102</v>
      </c>
      <c r="AK196" s="1"/>
    </row>
    <row r="197" spans="1:37" x14ac:dyDescent="0.25">
      <c r="C197">
        <v>112</v>
      </c>
      <c r="D197" s="1">
        <v>6.4183381088825209E-2</v>
      </c>
      <c r="E197" t="s">
        <v>4</v>
      </c>
      <c r="H197">
        <v>48</v>
      </c>
      <c r="I197">
        <v>7.0000000000000007E-2</v>
      </c>
      <c r="J197" t="s">
        <v>103</v>
      </c>
      <c r="M197">
        <v>27</v>
      </c>
      <c r="N197">
        <v>0.05</v>
      </c>
      <c r="O197" t="s">
        <v>103</v>
      </c>
      <c r="R197">
        <v>49</v>
      </c>
      <c r="S197" s="1">
        <v>5.7176196032672114E-2</v>
      </c>
      <c r="T197" t="s">
        <v>103</v>
      </c>
      <c r="V197" s="1"/>
      <c r="W197">
        <v>83</v>
      </c>
      <c r="X197" s="1">
        <v>6.6559743384121892E-2</v>
      </c>
      <c r="Y197" t="s">
        <v>103</v>
      </c>
      <c r="AA197" s="1"/>
      <c r="AB197">
        <v>80</v>
      </c>
      <c r="AC197" s="1">
        <v>5.1646223369916075E-2</v>
      </c>
      <c r="AD197" t="s">
        <v>103</v>
      </c>
      <c r="AF197" s="1"/>
      <c r="AG197">
        <v>74</v>
      </c>
      <c r="AH197" s="1">
        <v>6.7641681901279713E-2</v>
      </c>
      <c r="AI197" t="s">
        <v>103</v>
      </c>
      <c r="AK197" s="1"/>
    </row>
    <row r="198" spans="1:37" ht="15.75" thickBot="1" x14ac:dyDescent="0.3">
      <c r="C198">
        <v>164</v>
      </c>
      <c r="D198" s="1">
        <v>9.3982808022922637E-2</v>
      </c>
      <c r="E198" t="s">
        <v>5</v>
      </c>
      <c r="F198" s="58">
        <f>SUM(D196:D198)</f>
        <v>0.18567335243553007</v>
      </c>
      <c r="H198">
        <v>70</v>
      </c>
      <c r="I198">
        <v>0.1</v>
      </c>
      <c r="J198" t="s">
        <v>104</v>
      </c>
      <c r="K198" s="32">
        <f>SUM(I196:I198)</f>
        <v>0.19</v>
      </c>
      <c r="M198">
        <v>54</v>
      </c>
      <c r="N198">
        <v>0.09</v>
      </c>
      <c r="O198" t="s">
        <v>104</v>
      </c>
      <c r="P198" s="32">
        <f>SUM(N196:N198)</f>
        <v>0.16</v>
      </c>
      <c r="R198">
        <v>71</v>
      </c>
      <c r="S198" s="1">
        <v>8.284714119019837E-2</v>
      </c>
      <c r="T198" t="s">
        <v>104</v>
      </c>
      <c r="U198" s="58">
        <f>SUM(S196:S198)</f>
        <v>0.16102683780630106</v>
      </c>
      <c r="V198" s="1"/>
      <c r="W198">
        <v>124</v>
      </c>
      <c r="X198" s="1">
        <v>9.9438652766639934E-2</v>
      </c>
      <c r="Y198" t="s">
        <v>104</v>
      </c>
      <c r="Z198" s="58">
        <f>SUM(X196:X198)</f>
        <v>0.19326383319967921</v>
      </c>
      <c r="AA198" s="1"/>
      <c r="AB198">
        <v>137</v>
      </c>
      <c r="AC198" s="1">
        <v>8.8444157520981281E-2</v>
      </c>
      <c r="AD198" t="s">
        <v>104</v>
      </c>
      <c r="AE198" s="58">
        <f>SUM(AC196:AC198)</f>
        <v>0.16268560361523565</v>
      </c>
      <c r="AF198" s="1"/>
      <c r="AG198">
        <v>113</v>
      </c>
      <c r="AH198" s="1">
        <v>0.10329067641681901</v>
      </c>
      <c r="AI198" t="s">
        <v>104</v>
      </c>
      <c r="AJ198" s="58">
        <f>SUM(AH196:AH198)</f>
        <v>0.19287020109689212</v>
      </c>
      <c r="AK198" s="1"/>
    </row>
    <row r="199" spans="1:37" x14ac:dyDescent="0.25">
      <c r="A199" s="120" t="s">
        <v>273</v>
      </c>
      <c r="B199" s="121"/>
      <c r="C199">
        <v>215</v>
      </c>
      <c r="D199" s="1">
        <v>0.12320916905444126</v>
      </c>
      <c r="E199" t="s">
        <v>6</v>
      </c>
      <c r="F199" s="1"/>
      <c r="H199">
        <v>72</v>
      </c>
      <c r="I199">
        <v>0.1</v>
      </c>
      <c r="J199" t="s">
        <v>105</v>
      </c>
      <c r="M199">
        <v>58</v>
      </c>
      <c r="N199">
        <v>0.1</v>
      </c>
      <c r="O199" t="s">
        <v>105</v>
      </c>
      <c r="R199">
        <v>91</v>
      </c>
      <c r="S199" s="1">
        <v>0.10618436406067679</v>
      </c>
      <c r="T199" t="s">
        <v>105</v>
      </c>
      <c r="V199" s="1"/>
      <c r="W199">
        <v>146</v>
      </c>
      <c r="X199" s="1">
        <v>0.11708099438652766</v>
      </c>
      <c r="Y199" t="s">
        <v>105</v>
      </c>
      <c r="AA199" s="1"/>
      <c r="AB199">
        <v>187</v>
      </c>
      <c r="AC199" s="1">
        <v>0.12072304712717882</v>
      </c>
      <c r="AD199" t="s">
        <v>105</v>
      </c>
      <c r="AF199" s="1"/>
      <c r="AG199">
        <v>117</v>
      </c>
      <c r="AH199" s="1">
        <v>0.10694698354661791</v>
      </c>
      <c r="AI199" t="s">
        <v>105</v>
      </c>
      <c r="AK199" s="1"/>
    </row>
    <row r="200" spans="1:37" ht="15.75" thickBot="1" x14ac:dyDescent="0.3">
      <c r="A200" s="122"/>
      <c r="B200" s="123"/>
      <c r="C200">
        <v>223</v>
      </c>
      <c r="D200" s="1">
        <v>0.12779369627507164</v>
      </c>
      <c r="E200" t="s">
        <v>7</v>
      </c>
      <c r="H200">
        <v>90</v>
      </c>
      <c r="I200">
        <v>0.12</v>
      </c>
      <c r="J200" t="s">
        <v>106</v>
      </c>
      <c r="M200">
        <v>67</v>
      </c>
      <c r="N200">
        <v>0.11</v>
      </c>
      <c r="O200" t="s">
        <v>106</v>
      </c>
      <c r="R200">
        <v>98</v>
      </c>
      <c r="S200" s="1">
        <v>0.11435239206534423</v>
      </c>
      <c r="T200" t="s">
        <v>106</v>
      </c>
      <c r="V200" s="1"/>
      <c r="W200">
        <v>141</v>
      </c>
      <c r="X200" s="1">
        <v>0.11307137129109864</v>
      </c>
      <c r="Y200" t="s">
        <v>106</v>
      </c>
      <c r="AA200" s="1"/>
      <c r="AB200">
        <v>187</v>
      </c>
      <c r="AC200" s="1">
        <v>0.12072304712717882</v>
      </c>
      <c r="AD200" t="s">
        <v>106</v>
      </c>
      <c r="AF200" s="1"/>
      <c r="AG200">
        <v>144</v>
      </c>
      <c r="AH200" s="1">
        <v>0.13162705667276051</v>
      </c>
      <c r="AI200" t="s">
        <v>106</v>
      </c>
      <c r="AK200" s="1"/>
    </row>
    <row r="201" spans="1:37" x14ac:dyDescent="0.25">
      <c r="C201">
        <v>185</v>
      </c>
      <c r="D201" s="1">
        <v>0.10601719197707736</v>
      </c>
      <c r="E201" t="s">
        <v>8</v>
      </c>
      <c r="F201" s="58">
        <f>SUM(D199:D201)</f>
        <v>0.35702005730659025</v>
      </c>
      <c r="H201">
        <v>75</v>
      </c>
      <c r="I201">
        <v>0.1</v>
      </c>
      <c r="J201" t="s">
        <v>107</v>
      </c>
      <c r="K201" s="32">
        <f>SUM(I199:I201)</f>
        <v>0.32</v>
      </c>
      <c r="M201">
        <v>68</v>
      </c>
      <c r="N201">
        <v>0.12</v>
      </c>
      <c r="O201" t="s">
        <v>107</v>
      </c>
      <c r="P201" s="32">
        <f>SUM(N199:N201)</f>
        <v>0.33</v>
      </c>
      <c r="R201">
        <v>108</v>
      </c>
      <c r="S201" s="1">
        <v>0.12602100350058343</v>
      </c>
      <c r="T201" t="s">
        <v>107</v>
      </c>
      <c r="U201" s="58">
        <f>SUM(S199:S201)</f>
        <v>0.34655775962660446</v>
      </c>
      <c r="V201" s="1"/>
      <c r="W201">
        <v>149</v>
      </c>
      <c r="X201" s="1">
        <v>0.11948676824378508</v>
      </c>
      <c r="Y201" t="s">
        <v>107</v>
      </c>
      <c r="Z201" s="58">
        <f>SUM(X199:X201)</f>
        <v>0.34963913392141138</v>
      </c>
      <c r="AA201" s="1"/>
      <c r="AB201">
        <v>177</v>
      </c>
      <c r="AC201" s="1">
        <v>0.11426726920593931</v>
      </c>
      <c r="AD201" t="s">
        <v>107</v>
      </c>
      <c r="AE201" s="58">
        <f>SUM(AC199:AC201)</f>
        <v>0.35571336346029697</v>
      </c>
      <c r="AF201" s="1"/>
      <c r="AG201">
        <v>139</v>
      </c>
      <c r="AH201" s="1">
        <v>0.12705667276051189</v>
      </c>
      <c r="AI201" t="s">
        <v>107</v>
      </c>
      <c r="AJ201" s="58">
        <f>SUM(AH199:AH201)</f>
        <v>0.3656307129798903</v>
      </c>
      <c r="AK201" s="1"/>
    </row>
    <row r="202" spans="1:37" x14ac:dyDescent="0.25">
      <c r="C202">
        <v>205</v>
      </c>
      <c r="D202" s="1">
        <v>0.1174785100286533</v>
      </c>
      <c r="E202" t="s">
        <v>9</v>
      </c>
      <c r="H202">
        <v>78</v>
      </c>
      <c r="I202">
        <v>0.11</v>
      </c>
      <c r="J202" t="s">
        <v>108</v>
      </c>
      <c r="M202">
        <v>75</v>
      </c>
      <c r="N202">
        <v>0.13</v>
      </c>
      <c r="O202" t="s">
        <v>108</v>
      </c>
      <c r="R202">
        <v>108</v>
      </c>
      <c r="S202" s="1">
        <v>0.12602100350058343</v>
      </c>
      <c r="T202" t="s">
        <v>108</v>
      </c>
      <c r="V202" s="1"/>
      <c r="W202">
        <v>154</v>
      </c>
      <c r="X202" s="1">
        <v>0.12349639133921411</v>
      </c>
      <c r="Y202" t="s">
        <v>108</v>
      </c>
      <c r="AA202" s="1"/>
      <c r="AB202">
        <v>207</v>
      </c>
      <c r="AC202" s="1">
        <v>0.13363460296965785</v>
      </c>
      <c r="AD202" t="s">
        <v>108</v>
      </c>
      <c r="AF202" s="1"/>
      <c r="AG202">
        <v>125</v>
      </c>
      <c r="AH202" s="1">
        <v>0.11425959780621572</v>
      </c>
      <c r="AI202" t="s">
        <v>108</v>
      </c>
      <c r="AK202" s="1"/>
    </row>
    <row r="203" spans="1:37" x14ac:dyDescent="0.25">
      <c r="C203">
        <v>194</v>
      </c>
      <c r="D203" s="1">
        <v>0.11117478510028653</v>
      </c>
      <c r="E203" t="s">
        <v>10</v>
      </c>
      <c r="H203">
        <v>90</v>
      </c>
      <c r="I203">
        <v>0.12</v>
      </c>
      <c r="J203" t="s">
        <v>109</v>
      </c>
      <c r="M203">
        <v>85</v>
      </c>
      <c r="N203">
        <v>0.14000000000000001</v>
      </c>
      <c r="O203" t="s">
        <v>109</v>
      </c>
      <c r="R203">
        <v>130</v>
      </c>
      <c r="S203" s="1">
        <v>0.1516919486581097</v>
      </c>
      <c r="T203" t="s">
        <v>109</v>
      </c>
      <c r="V203" s="1"/>
      <c r="W203">
        <v>165</v>
      </c>
      <c r="X203" s="1">
        <v>0.13231756214915799</v>
      </c>
      <c r="Y203" t="s">
        <v>109</v>
      </c>
      <c r="AA203" s="1"/>
      <c r="AB203">
        <v>213</v>
      </c>
      <c r="AC203" s="1">
        <v>0.13750806972240154</v>
      </c>
      <c r="AD203" t="s">
        <v>109</v>
      </c>
      <c r="AF203" s="1"/>
      <c r="AG203">
        <v>133</v>
      </c>
      <c r="AH203" s="1">
        <v>0.12157221206581353</v>
      </c>
      <c r="AI203" t="s">
        <v>109</v>
      </c>
      <c r="AK203" s="1"/>
    </row>
    <row r="204" spans="1:37" x14ac:dyDescent="0.25">
      <c r="C204">
        <v>232</v>
      </c>
      <c r="D204" s="1">
        <v>0.1329512893982808</v>
      </c>
      <c r="E204" t="s">
        <v>11</v>
      </c>
      <c r="H204">
        <v>133</v>
      </c>
      <c r="I204">
        <v>0.18</v>
      </c>
      <c r="J204" t="s">
        <v>110</v>
      </c>
      <c r="M204">
        <v>97</v>
      </c>
      <c r="N204">
        <v>0.16</v>
      </c>
      <c r="O204" t="s">
        <v>110</v>
      </c>
      <c r="R204">
        <v>129</v>
      </c>
      <c r="S204" s="1">
        <v>0.15052508751458576</v>
      </c>
      <c r="T204" t="s">
        <v>110</v>
      </c>
      <c r="V204" s="1"/>
      <c r="W204">
        <v>181</v>
      </c>
      <c r="X204" s="1">
        <v>0.14514835605453089</v>
      </c>
      <c r="Y204" t="s">
        <v>110</v>
      </c>
      <c r="AA204" s="1"/>
      <c r="AB204">
        <v>239</v>
      </c>
      <c r="AC204" s="1">
        <v>0.15429309231762428</v>
      </c>
      <c r="AD204" t="s">
        <v>110</v>
      </c>
      <c r="AF204" s="1"/>
      <c r="AG204">
        <v>178</v>
      </c>
      <c r="AH204" s="1">
        <v>0.16270566727605118</v>
      </c>
      <c r="AI204" t="s">
        <v>110</v>
      </c>
      <c r="AK204" s="1"/>
    </row>
    <row r="205" spans="1:37" x14ac:dyDescent="0.25">
      <c r="C205">
        <v>167</v>
      </c>
      <c r="D205" s="1">
        <v>9.5702005730659026E-2</v>
      </c>
      <c r="E205" t="s">
        <v>12</v>
      </c>
      <c r="F205" s="58">
        <f>SUM(D202:D205)</f>
        <v>0.45730659025787967</v>
      </c>
      <c r="H205">
        <v>62</v>
      </c>
      <c r="I205">
        <v>0.08</v>
      </c>
      <c r="J205" t="s">
        <v>111</v>
      </c>
      <c r="K205" s="32">
        <f>SUM(I202:I205)</f>
        <v>0.49</v>
      </c>
      <c r="M205">
        <v>50</v>
      </c>
      <c r="N205">
        <v>0.08</v>
      </c>
      <c r="O205" t="s">
        <v>111</v>
      </c>
      <c r="P205" s="32">
        <f>SUM(N202:N205)</f>
        <v>0.51</v>
      </c>
      <c r="R205">
        <v>55</v>
      </c>
      <c r="S205" s="1">
        <v>6.4177362893815634E-2</v>
      </c>
      <c r="T205" t="s">
        <v>111</v>
      </c>
      <c r="U205" s="58">
        <f>SUM(S202:S205)</f>
        <v>0.49241540256709454</v>
      </c>
      <c r="V205" s="1"/>
      <c r="W205">
        <v>70</v>
      </c>
      <c r="X205" s="1">
        <v>5.6134723336006415E-2</v>
      </c>
      <c r="Y205" t="s">
        <v>111</v>
      </c>
      <c r="Z205" s="58">
        <f>SUM(X202:X205)</f>
        <v>0.45709703287890946</v>
      </c>
      <c r="AA205" s="1"/>
      <c r="AB205">
        <v>87</v>
      </c>
      <c r="AC205" s="1">
        <v>5.6165267914783733E-2</v>
      </c>
      <c r="AD205" t="s">
        <v>111</v>
      </c>
      <c r="AE205" s="58">
        <f>SUM(AC202:AC205)</f>
        <v>0.48160103292446738</v>
      </c>
      <c r="AF205" s="1"/>
      <c r="AG205">
        <v>47</v>
      </c>
      <c r="AH205" s="1">
        <v>4.2961608775137113E-2</v>
      </c>
      <c r="AI205" t="s">
        <v>111</v>
      </c>
      <c r="AJ205" s="58">
        <f>SUM(AH202:AH205)</f>
        <v>0.44149908592321752</v>
      </c>
      <c r="AK205" s="1"/>
    </row>
    <row r="206" spans="1:37" x14ac:dyDescent="0.25">
      <c r="C206">
        <v>1745</v>
      </c>
      <c r="H206">
        <v>731</v>
      </c>
      <c r="M206">
        <v>590</v>
      </c>
      <c r="R206">
        <v>857</v>
      </c>
      <c r="W206">
        <v>1247</v>
      </c>
      <c r="AB206">
        <v>1549</v>
      </c>
      <c r="AG206">
        <v>1094</v>
      </c>
    </row>
    <row r="207" spans="1:37" x14ac:dyDescent="0.25">
      <c r="A207" s="1"/>
    </row>
    <row r="208" spans="1:37" x14ac:dyDescent="0.25">
      <c r="A208" s="1"/>
    </row>
    <row r="209" spans="3:16" x14ac:dyDescent="0.25">
      <c r="C209" s="124" t="s">
        <v>115</v>
      </c>
      <c r="D209" s="124"/>
      <c r="E209" s="124"/>
      <c r="F209" s="19"/>
      <c r="H209" s="124" t="s">
        <v>421</v>
      </c>
      <c r="I209" s="124"/>
      <c r="J209" s="124"/>
      <c r="K209" s="19"/>
      <c r="M209" s="124" t="s">
        <v>422</v>
      </c>
      <c r="N209" s="124"/>
      <c r="O209" s="124"/>
      <c r="P209" s="19"/>
    </row>
    <row r="210" spans="3:16" x14ac:dyDescent="0.25">
      <c r="C210" t="s">
        <v>0</v>
      </c>
      <c r="D210" t="s">
        <v>14</v>
      </c>
      <c r="E210" t="s">
        <v>2</v>
      </c>
      <c r="H210" t="s">
        <v>0</v>
      </c>
      <c r="I210" t="s">
        <v>1</v>
      </c>
      <c r="J210" t="s">
        <v>2</v>
      </c>
      <c r="M210" t="s">
        <v>0</v>
      </c>
      <c r="N210" t="s">
        <v>1</v>
      </c>
      <c r="O210" t="s">
        <v>2</v>
      </c>
    </row>
    <row r="211" spans="3:16" x14ac:dyDescent="0.25">
      <c r="C211">
        <v>10</v>
      </c>
      <c r="D211" s="1">
        <v>4.4444444444444446E-2</v>
      </c>
      <c r="E211" t="s">
        <v>3</v>
      </c>
      <c r="G211" s="1"/>
      <c r="H211">
        <v>19</v>
      </c>
      <c r="I211">
        <v>0.04</v>
      </c>
      <c r="J211" t="s">
        <v>102</v>
      </c>
      <c r="M211">
        <v>24</v>
      </c>
      <c r="N211">
        <v>0.04</v>
      </c>
      <c r="O211" t="s">
        <v>102</v>
      </c>
    </row>
    <row r="212" spans="3:16" x14ac:dyDescent="0.25">
      <c r="C212">
        <v>20</v>
      </c>
      <c r="D212" s="1">
        <v>8.8888888888888892E-2</v>
      </c>
      <c r="E212" t="s">
        <v>4</v>
      </c>
      <c r="G212" s="1"/>
      <c r="H212">
        <v>32</v>
      </c>
      <c r="I212">
        <v>0.06</v>
      </c>
      <c r="J212" t="s">
        <v>103</v>
      </c>
      <c r="M212">
        <v>33</v>
      </c>
      <c r="N212">
        <v>0.06</v>
      </c>
      <c r="O212" t="s">
        <v>103</v>
      </c>
    </row>
    <row r="213" spans="3:16" x14ac:dyDescent="0.25">
      <c r="C213">
        <v>46</v>
      </c>
      <c r="D213" s="1">
        <v>0.20444444444444446</v>
      </c>
      <c r="E213" t="s">
        <v>5</v>
      </c>
      <c r="F213" s="58">
        <f>SUM(D211:D213)</f>
        <v>0.33777777777777779</v>
      </c>
      <c r="G213" s="1"/>
      <c r="H213">
        <v>62</v>
      </c>
      <c r="I213">
        <v>0.11</v>
      </c>
      <c r="J213" t="s">
        <v>104</v>
      </c>
      <c r="K213" s="32">
        <f>SUM(I211:I213)</f>
        <v>0.21000000000000002</v>
      </c>
      <c r="M213">
        <v>64</v>
      </c>
      <c r="N213">
        <v>0.12</v>
      </c>
      <c r="O213" t="s">
        <v>104</v>
      </c>
      <c r="P213" s="32">
        <f>SUM(N211:N213)</f>
        <v>0.22</v>
      </c>
    </row>
    <row r="214" spans="3:16" x14ac:dyDescent="0.25">
      <c r="C214">
        <v>27</v>
      </c>
      <c r="D214" s="1">
        <v>0.12</v>
      </c>
      <c r="E214" t="s">
        <v>6</v>
      </c>
      <c r="G214" s="1"/>
      <c r="H214">
        <v>80</v>
      </c>
      <c r="I214">
        <v>0.15</v>
      </c>
      <c r="J214" t="s">
        <v>105</v>
      </c>
      <c r="M214">
        <v>75</v>
      </c>
      <c r="N214">
        <v>0.14000000000000001</v>
      </c>
      <c r="O214" t="s">
        <v>105</v>
      </c>
    </row>
    <row r="215" spans="3:16" x14ac:dyDescent="0.25">
      <c r="C215">
        <v>34</v>
      </c>
      <c r="D215" s="1">
        <v>0.15111111111111111</v>
      </c>
      <c r="E215" t="s">
        <v>7</v>
      </c>
      <c r="G215" s="1"/>
      <c r="H215">
        <v>70</v>
      </c>
      <c r="I215">
        <v>0.13</v>
      </c>
      <c r="J215" t="s">
        <v>106</v>
      </c>
      <c r="M215">
        <v>65</v>
      </c>
      <c r="N215">
        <v>0.12</v>
      </c>
      <c r="O215" t="s">
        <v>106</v>
      </c>
    </row>
    <row r="216" spans="3:16" x14ac:dyDescent="0.25">
      <c r="C216">
        <v>37</v>
      </c>
      <c r="D216" s="1">
        <v>0.16444444444444445</v>
      </c>
      <c r="E216" t="s">
        <v>8</v>
      </c>
      <c r="F216" s="58">
        <f>SUM(D214:D216)</f>
        <v>0.43555555555555553</v>
      </c>
      <c r="G216" s="1"/>
      <c r="H216">
        <v>70</v>
      </c>
      <c r="I216">
        <v>0.13</v>
      </c>
      <c r="J216" t="s">
        <v>107</v>
      </c>
      <c r="K216" s="32">
        <f>SUM(I214:I216)</f>
        <v>0.41000000000000003</v>
      </c>
      <c r="M216">
        <v>61</v>
      </c>
      <c r="N216">
        <v>0.11</v>
      </c>
      <c r="O216" t="s">
        <v>107</v>
      </c>
      <c r="P216" s="32">
        <f>SUM(N214:N216)</f>
        <v>0.37</v>
      </c>
    </row>
    <row r="217" spans="3:16" x14ac:dyDescent="0.25">
      <c r="C217">
        <v>32</v>
      </c>
      <c r="D217" s="1">
        <v>0.14222222222222222</v>
      </c>
      <c r="E217" t="s">
        <v>9</v>
      </c>
      <c r="G217" s="1"/>
      <c r="H217">
        <v>65</v>
      </c>
      <c r="I217">
        <v>0.12</v>
      </c>
      <c r="J217" t="s">
        <v>108</v>
      </c>
      <c r="M217">
        <v>79</v>
      </c>
      <c r="N217">
        <v>0.15</v>
      </c>
      <c r="O217" t="s">
        <v>108</v>
      </c>
    </row>
    <row r="218" spans="3:16" x14ac:dyDescent="0.25">
      <c r="C218">
        <v>12</v>
      </c>
      <c r="D218" s="1">
        <v>5.3333333333333337E-2</v>
      </c>
      <c r="E218" t="s">
        <v>10</v>
      </c>
      <c r="G218" s="1"/>
      <c r="H218">
        <v>59</v>
      </c>
      <c r="I218">
        <v>0.11</v>
      </c>
      <c r="J218" t="s">
        <v>109</v>
      </c>
      <c r="M218">
        <v>70</v>
      </c>
      <c r="N218">
        <v>0.13</v>
      </c>
      <c r="O218" t="s">
        <v>109</v>
      </c>
    </row>
    <row r="219" spans="3:16" x14ac:dyDescent="0.25">
      <c r="C219">
        <v>6</v>
      </c>
      <c r="D219" s="1">
        <v>2.6666666666666668E-2</v>
      </c>
      <c r="E219" t="s">
        <v>11</v>
      </c>
      <c r="G219" s="1"/>
      <c r="H219">
        <v>56</v>
      </c>
      <c r="I219">
        <v>0.1</v>
      </c>
      <c r="J219" t="s">
        <v>110</v>
      </c>
      <c r="M219">
        <v>51</v>
      </c>
      <c r="N219">
        <v>0.09</v>
      </c>
      <c r="O219" t="s">
        <v>110</v>
      </c>
    </row>
    <row r="220" spans="3:16" x14ac:dyDescent="0.25">
      <c r="C220">
        <v>1</v>
      </c>
      <c r="D220" s="1">
        <v>4.4444444444444444E-3</v>
      </c>
      <c r="E220" t="s">
        <v>12</v>
      </c>
      <c r="F220" s="58">
        <f>SUM(D217:D220)</f>
        <v>0.22666666666666668</v>
      </c>
      <c r="G220" s="1"/>
      <c r="H220">
        <v>28</v>
      </c>
      <c r="I220">
        <v>0.05</v>
      </c>
      <c r="J220" t="s">
        <v>111</v>
      </c>
      <c r="K220" s="32">
        <f>SUM(I217:I220)</f>
        <v>0.37999999999999995</v>
      </c>
      <c r="M220">
        <v>17</v>
      </c>
      <c r="N220">
        <v>0.03</v>
      </c>
      <c r="O220" t="s">
        <v>111</v>
      </c>
      <c r="P220" s="32">
        <f>SUM(N217:N220)</f>
        <v>0.4</v>
      </c>
    </row>
    <row r="221" spans="3:16" x14ac:dyDescent="0.25">
      <c r="C221">
        <v>225</v>
      </c>
      <c r="D221">
        <v>1</v>
      </c>
      <c r="H221">
        <v>541</v>
      </c>
      <c r="M221">
        <v>539</v>
      </c>
    </row>
  </sheetData>
  <mergeCells count="77">
    <mergeCell ref="AB1:AD1"/>
    <mergeCell ref="C16:E16"/>
    <mergeCell ref="M16:O16"/>
    <mergeCell ref="H16:J16"/>
    <mergeCell ref="R1:T1"/>
    <mergeCell ref="M1:O1"/>
    <mergeCell ref="H1:J1"/>
    <mergeCell ref="C1:E1"/>
    <mergeCell ref="R31:T31"/>
    <mergeCell ref="W1:Y1"/>
    <mergeCell ref="H31:J31"/>
    <mergeCell ref="C31:E31"/>
    <mergeCell ref="H46:J46"/>
    <mergeCell ref="M31:O31"/>
    <mergeCell ref="C46:E46"/>
    <mergeCell ref="R46:T46"/>
    <mergeCell ref="AJ75:AL75"/>
    <mergeCell ref="AN75:AP75"/>
    <mergeCell ref="W46:Y46"/>
    <mergeCell ref="AB46:AD46"/>
    <mergeCell ref="W75:Y75"/>
    <mergeCell ref="AF75:AH75"/>
    <mergeCell ref="AB75:AD75"/>
    <mergeCell ref="W92:Y92"/>
    <mergeCell ref="C136:E136"/>
    <mergeCell ref="H136:J136"/>
    <mergeCell ref="C108:E108"/>
    <mergeCell ref="H122:J122"/>
    <mergeCell ref="C92:E92"/>
    <mergeCell ref="H108:J108"/>
    <mergeCell ref="M122:O122"/>
    <mergeCell ref="H92:J92"/>
    <mergeCell ref="R179:T179"/>
    <mergeCell ref="H165:J165"/>
    <mergeCell ref="M165:O165"/>
    <mergeCell ref="R165:T165"/>
    <mergeCell ref="Q136:S136"/>
    <mergeCell ref="M136:O136"/>
    <mergeCell ref="C209:E209"/>
    <mergeCell ref="H209:J209"/>
    <mergeCell ref="M209:O209"/>
    <mergeCell ref="C165:E165"/>
    <mergeCell ref="C179:E179"/>
    <mergeCell ref="H179:J179"/>
    <mergeCell ref="M179:O179"/>
    <mergeCell ref="AG194:AI194"/>
    <mergeCell ref="AB194:AD194"/>
    <mergeCell ref="W194:Y194"/>
    <mergeCell ref="M46:O46"/>
    <mergeCell ref="M108:O108"/>
    <mergeCell ref="M75:O75"/>
    <mergeCell ref="R75:T75"/>
    <mergeCell ref="AB179:AD179"/>
    <mergeCell ref="W179:Y179"/>
    <mergeCell ref="W165:Y165"/>
    <mergeCell ref="AB165:AD165"/>
    <mergeCell ref="AB92:AD92"/>
    <mergeCell ref="W108:Y108"/>
    <mergeCell ref="R108:T108"/>
    <mergeCell ref="M92:O92"/>
    <mergeCell ref="R92:T92"/>
    <mergeCell ref="A14:B15"/>
    <mergeCell ref="A106:B107"/>
    <mergeCell ref="A199:B200"/>
    <mergeCell ref="R194:T194"/>
    <mergeCell ref="C151:E151"/>
    <mergeCell ref="G151:I151"/>
    <mergeCell ref="C122:E122"/>
    <mergeCell ref="C60:E60"/>
    <mergeCell ref="C75:E75"/>
    <mergeCell ref="R60:T60"/>
    <mergeCell ref="H75:J75"/>
    <mergeCell ref="H60:J60"/>
    <mergeCell ref="M60:O60"/>
    <mergeCell ref="C194:E194"/>
    <mergeCell ref="H194:J194"/>
    <mergeCell ref="M194:O19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85D4C-C30A-4826-A9DE-E4DEB559E656}">
  <dimension ref="B5:AC83"/>
  <sheetViews>
    <sheetView topLeftCell="E55" workbookViewId="0">
      <selection activeCell="S74" sqref="S74"/>
    </sheetView>
  </sheetViews>
  <sheetFormatPr baseColWidth="10" defaultRowHeight="15" x14ac:dyDescent="0.25"/>
  <cols>
    <col min="7" max="7" width="14.42578125" customWidth="1"/>
    <col min="17" max="17" width="14.140625" customWidth="1"/>
  </cols>
  <sheetData>
    <row r="5" spans="2:9" x14ac:dyDescent="0.25">
      <c r="B5" s="111" t="s">
        <v>17</v>
      </c>
      <c r="C5" s="111"/>
      <c r="D5" s="111"/>
      <c r="G5" s="111" t="s">
        <v>19</v>
      </c>
      <c r="H5" s="111"/>
      <c r="I5" s="111"/>
    </row>
    <row r="6" spans="2:9" x14ac:dyDescent="0.25">
      <c r="B6" t="s">
        <v>16</v>
      </c>
      <c r="C6" t="s">
        <v>14</v>
      </c>
      <c r="D6" t="s">
        <v>2</v>
      </c>
      <c r="G6" t="s">
        <v>0</v>
      </c>
      <c r="H6" t="s">
        <v>1</v>
      </c>
      <c r="I6" t="s">
        <v>2</v>
      </c>
    </row>
    <row r="7" spans="2:9" x14ac:dyDescent="0.25">
      <c r="B7">
        <v>18</v>
      </c>
      <c r="C7">
        <v>0.02</v>
      </c>
      <c r="D7" t="s">
        <v>102</v>
      </c>
      <c r="G7">
        <v>22</v>
      </c>
      <c r="H7">
        <v>0.02</v>
      </c>
      <c r="I7" t="s">
        <v>102</v>
      </c>
    </row>
    <row r="8" spans="2:9" x14ac:dyDescent="0.25">
      <c r="B8">
        <v>53</v>
      </c>
      <c r="C8">
        <v>0.06</v>
      </c>
      <c r="D8" t="s">
        <v>103</v>
      </c>
      <c r="G8">
        <v>50</v>
      </c>
      <c r="H8">
        <v>0.06</v>
      </c>
      <c r="I8" t="s">
        <v>103</v>
      </c>
    </row>
    <row r="9" spans="2:9" x14ac:dyDescent="0.25">
      <c r="B9">
        <v>68</v>
      </c>
      <c r="C9">
        <v>7.0000000000000007E-2</v>
      </c>
      <c r="D9" t="s">
        <v>104</v>
      </c>
      <c r="G9">
        <v>70</v>
      </c>
      <c r="H9">
        <v>0.08</v>
      </c>
      <c r="I9" t="s">
        <v>104</v>
      </c>
    </row>
    <row r="10" spans="2:9" x14ac:dyDescent="0.25">
      <c r="B10">
        <v>114</v>
      </c>
      <c r="C10">
        <v>0.12</v>
      </c>
      <c r="D10" t="s">
        <v>105</v>
      </c>
      <c r="G10">
        <v>103</v>
      </c>
      <c r="H10">
        <v>0.11</v>
      </c>
      <c r="I10" t="s">
        <v>105</v>
      </c>
    </row>
    <row r="11" spans="2:9" x14ac:dyDescent="0.25">
      <c r="B11">
        <v>109</v>
      </c>
      <c r="C11">
        <v>0.12</v>
      </c>
      <c r="D11" t="s">
        <v>106</v>
      </c>
      <c r="G11">
        <v>94</v>
      </c>
      <c r="H11">
        <v>0.1</v>
      </c>
      <c r="I11" t="s">
        <v>106</v>
      </c>
    </row>
    <row r="12" spans="2:9" x14ac:dyDescent="0.25">
      <c r="B12">
        <v>149</v>
      </c>
      <c r="C12">
        <v>0.16</v>
      </c>
      <c r="D12" t="s">
        <v>107</v>
      </c>
      <c r="G12">
        <v>144</v>
      </c>
      <c r="H12">
        <v>0.16</v>
      </c>
      <c r="I12" t="s">
        <v>107</v>
      </c>
    </row>
    <row r="13" spans="2:9" x14ac:dyDescent="0.25">
      <c r="B13">
        <v>133</v>
      </c>
      <c r="C13">
        <v>0.14000000000000001</v>
      </c>
      <c r="D13" t="s">
        <v>108</v>
      </c>
      <c r="G13">
        <v>126</v>
      </c>
      <c r="H13">
        <v>0.14000000000000001</v>
      </c>
      <c r="I13" t="s">
        <v>108</v>
      </c>
    </row>
    <row r="14" spans="2:9" x14ac:dyDescent="0.25">
      <c r="B14">
        <v>115</v>
      </c>
      <c r="C14">
        <v>0.12</v>
      </c>
      <c r="D14" t="s">
        <v>109</v>
      </c>
      <c r="G14">
        <v>113</v>
      </c>
      <c r="H14">
        <v>0.13</v>
      </c>
      <c r="I14" t="s">
        <v>109</v>
      </c>
    </row>
    <row r="15" spans="2:9" x14ac:dyDescent="0.25">
      <c r="B15">
        <v>112</v>
      </c>
      <c r="C15">
        <v>0.12</v>
      </c>
      <c r="D15" t="s">
        <v>110</v>
      </c>
      <c r="G15">
        <v>114</v>
      </c>
      <c r="H15">
        <v>0.13</v>
      </c>
      <c r="I15" t="s">
        <v>110</v>
      </c>
    </row>
    <row r="16" spans="2:9" x14ac:dyDescent="0.25">
      <c r="B16">
        <v>59</v>
      </c>
      <c r="C16">
        <v>0.06</v>
      </c>
      <c r="D16" t="s">
        <v>111</v>
      </c>
      <c r="G16">
        <v>62</v>
      </c>
      <c r="H16">
        <v>7.0000000000000007E-2</v>
      </c>
      <c r="I16" t="s">
        <v>111</v>
      </c>
    </row>
    <row r="17" spans="2:19" x14ac:dyDescent="0.25">
      <c r="B17">
        <v>930</v>
      </c>
      <c r="G17">
        <v>898</v>
      </c>
    </row>
    <row r="21" spans="2:19" x14ac:dyDescent="0.25">
      <c r="B21" s="111" t="s">
        <v>423</v>
      </c>
      <c r="C21" s="111"/>
      <c r="D21" s="111"/>
      <c r="G21" s="111" t="s">
        <v>424</v>
      </c>
      <c r="H21" s="111"/>
      <c r="I21" s="111"/>
      <c r="L21" s="111" t="s">
        <v>404</v>
      </c>
      <c r="M21" s="111"/>
      <c r="N21" s="111"/>
      <c r="Q21" s="111" t="s">
        <v>425</v>
      </c>
      <c r="R21" s="111"/>
      <c r="S21" s="111"/>
    </row>
    <row r="22" spans="2:19" x14ac:dyDescent="0.25">
      <c r="B22" t="s">
        <v>0</v>
      </c>
      <c r="C22" t="s">
        <v>14</v>
      </c>
      <c r="D22" t="s">
        <v>2</v>
      </c>
      <c r="G22" t="s">
        <v>0</v>
      </c>
      <c r="H22" t="s">
        <v>1</v>
      </c>
      <c r="I22" t="s">
        <v>2</v>
      </c>
      <c r="L22" t="s">
        <v>0</v>
      </c>
      <c r="M22" t="s">
        <v>14</v>
      </c>
      <c r="N22" t="s">
        <v>2</v>
      </c>
      <c r="Q22" t="s">
        <v>0</v>
      </c>
      <c r="R22" t="s">
        <v>1</v>
      </c>
      <c r="S22" t="s">
        <v>2</v>
      </c>
    </row>
    <row r="23" spans="2:19" x14ac:dyDescent="0.25">
      <c r="B23">
        <v>41</v>
      </c>
      <c r="C23" s="1">
        <v>3.8936372269705602E-2</v>
      </c>
      <c r="D23" t="s">
        <v>102</v>
      </c>
      <c r="G23">
        <v>17</v>
      </c>
      <c r="H23" s="1">
        <v>3.2629558541266791E-2</v>
      </c>
      <c r="I23" t="s">
        <v>102</v>
      </c>
      <c r="L23">
        <v>18</v>
      </c>
      <c r="M23" s="1">
        <v>1.5345268542199489E-2</v>
      </c>
      <c r="N23" t="s">
        <v>102</v>
      </c>
      <c r="Q23">
        <v>8</v>
      </c>
      <c r="R23">
        <v>0.02</v>
      </c>
      <c r="S23" t="s">
        <v>102</v>
      </c>
    </row>
    <row r="24" spans="2:19" x14ac:dyDescent="0.25">
      <c r="B24">
        <v>65</v>
      </c>
      <c r="C24" s="1">
        <v>6.1728395061728392E-2</v>
      </c>
      <c r="D24" t="s">
        <v>103</v>
      </c>
      <c r="G24">
        <v>35</v>
      </c>
      <c r="H24" s="1">
        <v>6.71785028790787E-2</v>
      </c>
      <c r="I24" t="s">
        <v>103</v>
      </c>
      <c r="L24">
        <v>69</v>
      </c>
      <c r="M24" s="1">
        <v>5.8823529411764705E-2</v>
      </c>
      <c r="N24" t="s">
        <v>103</v>
      </c>
      <c r="Q24">
        <v>18</v>
      </c>
      <c r="R24">
        <v>0.05</v>
      </c>
      <c r="S24" t="s">
        <v>103</v>
      </c>
    </row>
    <row r="25" spans="2:19" x14ac:dyDescent="0.25">
      <c r="B25">
        <v>86</v>
      </c>
      <c r="C25" s="1">
        <v>8.1671415004748338E-2</v>
      </c>
      <c r="D25" t="s">
        <v>104</v>
      </c>
      <c r="G25">
        <v>45</v>
      </c>
      <c r="H25" s="1">
        <v>8.6372360844529747E-2</v>
      </c>
      <c r="I25" t="s">
        <v>104</v>
      </c>
      <c r="L25">
        <v>110</v>
      </c>
      <c r="M25" s="1">
        <v>9.3776641091219096E-2</v>
      </c>
      <c r="N25" t="s">
        <v>104</v>
      </c>
      <c r="Q25">
        <v>31</v>
      </c>
      <c r="R25">
        <v>0.09</v>
      </c>
      <c r="S25" t="s">
        <v>104</v>
      </c>
    </row>
    <row r="26" spans="2:19" x14ac:dyDescent="0.25">
      <c r="B26">
        <v>125</v>
      </c>
      <c r="C26" s="1">
        <v>0.11870845204178537</v>
      </c>
      <c r="D26" t="s">
        <v>105</v>
      </c>
      <c r="G26">
        <v>64</v>
      </c>
      <c r="H26" s="1">
        <v>0.12284069097888675</v>
      </c>
      <c r="I26" t="s">
        <v>105</v>
      </c>
      <c r="L26">
        <v>118</v>
      </c>
      <c r="M26" s="1">
        <v>0.10059676044330776</v>
      </c>
      <c r="N26" t="s">
        <v>105</v>
      </c>
      <c r="Q26">
        <v>35</v>
      </c>
      <c r="R26">
        <v>0.1</v>
      </c>
      <c r="S26" t="s">
        <v>105</v>
      </c>
    </row>
    <row r="27" spans="2:19" x14ac:dyDescent="0.25">
      <c r="B27">
        <v>135</v>
      </c>
      <c r="C27" s="1">
        <v>0.12820512820512819</v>
      </c>
      <c r="D27" t="s">
        <v>106</v>
      </c>
      <c r="G27">
        <v>62</v>
      </c>
      <c r="H27" s="1">
        <v>0.11900191938579655</v>
      </c>
      <c r="I27" t="s">
        <v>106</v>
      </c>
      <c r="L27">
        <v>158</v>
      </c>
      <c r="M27" s="1">
        <v>0.13469735720375106</v>
      </c>
      <c r="N27" t="s">
        <v>106</v>
      </c>
      <c r="Q27">
        <v>46</v>
      </c>
      <c r="R27">
        <v>0.13</v>
      </c>
      <c r="S27" t="s">
        <v>106</v>
      </c>
    </row>
    <row r="28" spans="2:19" x14ac:dyDescent="0.25">
      <c r="B28">
        <v>119</v>
      </c>
      <c r="C28" s="1">
        <v>0.11301044634377967</v>
      </c>
      <c r="D28" t="s">
        <v>107</v>
      </c>
      <c r="G28">
        <v>60</v>
      </c>
      <c r="H28" s="1">
        <v>0.11516314779270634</v>
      </c>
      <c r="I28" t="s">
        <v>107</v>
      </c>
      <c r="L28">
        <v>150</v>
      </c>
      <c r="M28" s="1">
        <v>0.12787723785166241</v>
      </c>
      <c r="N28" t="s">
        <v>107</v>
      </c>
      <c r="Q28">
        <v>46</v>
      </c>
      <c r="R28">
        <v>0.13</v>
      </c>
      <c r="S28" t="s">
        <v>107</v>
      </c>
    </row>
    <row r="29" spans="2:19" x14ac:dyDescent="0.25">
      <c r="B29">
        <v>128</v>
      </c>
      <c r="C29" s="1">
        <v>0.12155745489078823</v>
      </c>
      <c r="D29" t="s">
        <v>108</v>
      </c>
      <c r="G29">
        <v>59</v>
      </c>
      <c r="H29" s="1">
        <v>0.11324376199616124</v>
      </c>
      <c r="I29" t="s">
        <v>108</v>
      </c>
      <c r="L29">
        <v>174</v>
      </c>
      <c r="M29" s="1">
        <v>0.14833759590792839</v>
      </c>
      <c r="N29" t="s">
        <v>108</v>
      </c>
      <c r="Q29">
        <v>45</v>
      </c>
      <c r="R29">
        <v>0.13</v>
      </c>
      <c r="S29" t="s">
        <v>108</v>
      </c>
    </row>
    <row r="30" spans="2:19" x14ac:dyDescent="0.25">
      <c r="B30">
        <v>176</v>
      </c>
      <c r="C30" s="1">
        <v>0.16714150047483381</v>
      </c>
      <c r="D30" t="s">
        <v>109</v>
      </c>
      <c r="G30">
        <v>78</v>
      </c>
      <c r="H30" s="1">
        <v>0.14971209213051823</v>
      </c>
      <c r="I30" t="s">
        <v>109</v>
      </c>
      <c r="L30">
        <v>150</v>
      </c>
      <c r="M30" s="1">
        <v>0.12787723785166241</v>
      </c>
      <c r="N30" t="s">
        <v>109</v>
      </c>
      <c r="Q30">
        <v>41</v>
      </c>
      <c r="R30">
        <v>0.12</v>
      </c>
      <c r="S30" t="s">
        <v>109</v>
      </c>
    </row>
    <row r="31" spans="2:19" x14ac:dyDescent="0.25">
      <c r="B31">
        <v>128</v>
      </c>
      <c r="C31" s="1">
        <v>0.12155745489078823</v>
      </c>
      <c r="D31" t="s">
        <v>110</v>
      </c>
      <c r="G31">
        <v>68</v>
      </c>
      <c r="H31" s="1">
        <v>0.13051823416506717</v>
      </c>
      <c r="I31" t="s">
        <v>110</v>
      </c>
      <c r="L31">
        <v>144</v>
      </c>
      <c r="M31" s="1">
        <v>0.12276214833759591</v>
      </c>
      <c r="N31" t="s">
        <v>110</v>
      </c>
      <c r="Q31">
        <v>44</v>
      </c>
      <c r="R31">
        <v>0.13</v>
      </c>
      <c r="S31" t="s">
        <v>110</v>
      </c>
    </row>
    <row r="32" spans="2:19" x14ac:dyDescent="0.25">
      <c r="B32">
        <v>50</v>
      </c>
      <c r="C32" s="1">
        <v>4.7483380816714153E-2</v>
      </c>
      <c r="D32" t="s">
        <v>111</v>
      </c>
      <c r="G32">
        <v>33</v>
      </c>
      <c r="H32" s="1">
        <v>6.3339731285988479E-2</v>
      </c>
      <c r="I32" t="s">
        <v>111</v>
      </c>
      <c r="L32">
        <v>82</v>
      </c>
      <c r="M32" s="1">
        <v>6.9906223358908781E-2</v>
      </c>
      <c r="N32" t="s">
        <v>111</v>
      </c>
      <c r="Q32">
        <v>28</v>
      </c>
      <c r="R32">
        <v>0.08</v>
      </c>
      <c r="S32" t="s">
        <v>111</v>
      </c>
    </row>
    <row r="33" spans="2:29" x14ac:dyDescent="0.25">
      <c r="B33">
        <v>1053</v>
      </c>
      <c r="G33">
        <v>521</v>
      </c>
      <c r="L33">
        <v>1173</v>
      </c>
      <c r="Q33">
        <v>342</v>
      </c>
    </row>
    <row r="38" spans="2:29" x14ac:dyDescent="0.25">
      <c r="B38" s="124" t="s">
        <v>426</v>
      </c>
      <c r="C38" s="124"/>
      <c r="D38" s="124"/>
      <c r="E38" s="19"/>
      <c r="G38" s="124" t="s">
        <v>427</v>
      </c>
      <c r="H38" s="124"/>
      <c r="I38" s="124"/>
      <c r="J38" s="19"/>
      <c r="L38" s="124" t="s">
        <v>428</v>
      </c>
      <c r="M38" s="124"/>
      <c r="N38" s="124"/>
      <c r="O38" s="19"/>
      <c r="Q38" s="124" t="s">
        <v>429</v>
      </c>
      <c r="R38" s="124"/>
      <c r="S38" s="124"/>
      <c r="T38" s="19"/>
      <c r="V38" s="124" t="s">
        <v>406</v>
      </c>
      <c r="W38" s="124"/>
      <c r="X38" s="124"/>
      <c r="Y38" s="19"/>
      <c r="AA38" s="124" t="s">
        <v>430</v>
      </c>
      <c r="AB38" s="124"/>
      <c r="AC38" s="124"/>
    </row>
    <row r="39" spans="2:29" x14ac:dyDescent="0.25">
      <c r="B39" t="s">
        <v>0</v>
      </c>
      <c r="C39" s="1" t="s">
        <v>14</v>
      </c>
      <c r="D39" t="s">
        <v>2</v>
      </c>
      <c r="G39" t="s">
        <v>0</v>
      </c>
      <c r="H39" t="s">
        <v>1</v>
      </c>
      <c r="I39" t="s">
        <v>2</v>
      </c>
      <c r="L39" t="s">
        <v>0</v>
      </c>
      <c r="M39" t="s">
        <v>1</v>
      </c>
      <c r="N39" t="s">
        <v>2</v>
      </c>
      <c r="Q39" t="s">
        <v>0</v>
      </c>
      <c r="R39" t="s">
        <v>1</v>
      </c>
      <c r="S39" t="s">
        <v>2</v>
      </c>
      <c r="V39" t="s">
        <v>0</v>
      </c>
      <c r="W39" t="s">
        <v>14</v>
      </c>
      <c r="X39" t="s">
        <v>2</v>
      </c>
      <c r="AA39" t="s">
        <v>0</v>
      </c>
      <c r="AB39" t="s">
        <v>1</v>
      </c>
      <c r="AC39" t="s">
        <v>2</v>
      </c>
    </row>
    <row r="40" spans="2:29" x14ac:dyDescent="0.25">
      <c r="B40">
        <v>0</v>
      </c>
      <c r="C40" s="1">
        <v>0</v>
      </c>
      <c r="D40" t="s">
        <v>102</v>
      </c>
      <c r="G40">
        <v>0</v>
      </c>
      <c r="H40">
        <v>0</v>
      </c>
      <c r="I40" t="s">
        <v>102</v>
      </c>
      <c r="L40">
        <v>0</v>
      </c>
      <c r="M40" s="1">
        <v>0</v>
      </c>
      <c r="N40" t="s">
        <v>102</v>
      </c>
      <c r="Q40">
        <v>0</v>
      </c>
      <c r="R40">
        <v>0</v>
      </c>
      <c r="S40" t="s">
        <v>102</v>
      </c>
      <c r="V40">
        <v>0</v>
      </c>
      <c r="W40" s="1">
        <v>0</v>
      </c>
      <c r="X40" t="s">
        <v>102</v>
      </c>
      <c r="AA40">
        <v>0</v>
      </c>
      <c r="AB40">
        <v>0</v>
      </c>
      <c r="AC40" t="s">
        <v>102</v>
      </c>
    </row>
    <row r="41" spans="2:29" x14ac:dyDescent="0.25">
      <c r="B41">
        <v>0</v>
      </c>
      <c r="C41" s="1">
        <v>0</v>
      </c>
      <c r="D41" t="s">
        <v>103</v>
      </c>
      <c r="G41">
        <v>0</v>
      </c>
      <c r="H41">
        <v>0</v>
      </c>
      <c r="I41" t="s">
        <v>103</v>
      </c>
      <c r="L41">
        <v>0</v>
      </c>
      <c r="M41" s="1">
        <v>0</v>
      </c>
      <c r="N41" t="s">
        <v>103</v>
      </c>
      <c r="Q41">
        <v>0</v>
      </c>
      <c r="R41">
        <v>0</v>
      </c>
      <c r="S41" t="s">
        <v>103</v>
      </c>
      <c r="V41">
        <v>1</v>
      </c>
      <c r="W41" s="1">
        <v>4.5454545454545456E-2</v>
      </c>
      <c r="X41" t="s">
        <v>103</v>
      </c>
      <c r="AA41">
        <v>1</v>
      </c>
      <c r="AB41">
        <v>0.04</v>
      </c>
      <c r="AC41" t="s">
        <v>103</v>
      </c>
    </row>
    <row r="42" spans="2:29" x14ac:dyDescent="0.25">
      <c r="B42">
        <v>0</v>
      </c>
      <c r="C42" s="1">
        <v>0</v>
      </c>
      <c r="D42" t="s">
        <v>104</v>
      </c>
      <c r="G42">
        <v>0</v>
      </c>
      <c r="H42">
        <v>0</v>
      </c>
      <c r="I42" t="s">
        <v>104</v>
      </c>
      <c r="L42">
        <v>0</v>
      </c>
      <c r="M42" s="1">
        <v>0</v>
      </c>
      <c r="N42" t="s">
        <v>104</v>
      </c>
      <c r="Q42">
        <v>0</v>
      </c>
      <c r="R42">
        <v>0</v>
      </c>
      <c r="S42" t="s">
        <v>104</v>
      </c>
      <c r="V42">
        <v>2</v>
      </c>
      <c r="W42" s="1">
        <v>9.0909090909090912E-2</v>
      </c>
      <c r="X42" t="s">
        <v>104</v>
      </c>
      <c r="AA42">
        <v>4</v>
      </c>
      <c r="AB42">
        <v>0.17</v>
      </c>
      <c r="AC42" t="s">
        <v>104</v>
      </c>
    </row>
    <row r="43" spans="2:29" x14ac:dyDescent="0.25">
      <c r="B43">
        <v>1</v>
      </c>
      <c r="C43" s="1">
        <v>7.6923076923076927E-2</v>
      </c>
      <c r="D43" t="s">
        <v>105</v>
      </c>
      <c r="G43">
        <v>1</v>
      </c>
      <c r="H43">
        <v>0.1</v>
      </c>
      <c r="I43" t="s">
        <v>105</v>
      </c>
      <c r="L43">
        <v>1</v>
      </c>
      <c r="M43" s="1">
        <v>2.9411764705882353E-2</v>
      </c>
      <c r="N43" t="s">
        <v>105</v>
      </c>
      <c r="Q43">
        <v>1</v>
      </c>
      <c r="R43">
        <v>0.03</v>
      </c>
      <c r="S43" t="s">
        <v>105</v>
      </c>
      <c r="V43">
        <v>1</v>
      </c>
      <c r="W43" s="1">
        <v>4.5454545454545456E-2</v>
      </c>
      <c r="X43" t="s">
        <v>105</v>
      </c>
      <c r="AA43">
        <v>1</v>
      </c>
      <c r="AB43">
        <v>0.04</v>
      </c>
      <c r="AC43" t="s">
        <v>105</v>
      </c>
    </row>
    <row r="44" spans="2:29" x14ac:dyDescent="0.25">
      <c r="B44">
        <v>0</v>
      </c>
      <c r="C44" s="1">
        <v>0</v>
      </c>
      <c r="D44" t="s">
        <v>106</v>
      </c>
      <c r="G44">
        <v>0</v>
      </c>
      <c r="H44">
        <v>0</v>
      </c>
      <c r="I44" t="s">
        <v>106</v>
      </c>
      <c r="L44">
        <v>0</v>
      </c>
      <c r="M44" s="1">
        <v>0</v>
      </c>
      <c r="N44" t="s">
        <v>106</v>
      </c>
      <c r="Q44">
        <v>3</v>
      </c>
      <c r="R44">
        <v>0.08</v>
      </c>
      <c r="S44" t="s">
        <v>106</v>
      </c>
      <c r="V44">
        <v>0</v>
      </c>
      <c r="W44" s="1">
        <v>0</v>
      </c>
      <c r="X44" t="s">
        <v>106</v>
      </c>
      <c r="AA44">
        <v>0</v>
      </c>
      <c r="AB44">
        <v>0</v>
      </c>
      <c r="AC44" t="s">
        <v>106</v>
      </c>
    </row>
    <row r="45" spans="2:29" x14ac:dyDescent="0.25">
      <c r="B45">
        <v>1</v>
      </c>
      <c r="C45" s="1">
        <v>7.6923076923076927E-2</v>
      </c>
      <c r="D45" t="s">
        <v>107</v>
      </c>
      <c r="G45">
        <v>0</v>
      </c>
      <c r="H45">
        <v>0</v>
      </c>
      <c r="I45" t="s">
        <v>107</v>
      </c>
      <c r="L45">
        <v>0</v>
      </c>
      <c r="M45" s="1">
        <v>0</v>
      </c>
      <c r="N45" t="s">
        <v>107</v>
      </c>
      <c r="Q45">
        <v>0</v>
      </c>
      <c r="R45">
        <v>0</v>
      </c>
      <c r="S45" t="s">
        <v>107</v>
      </c>
      <c r="V45">
        <v>0</v>
      </c>
      <c r="W45" s="1">
        <v>0</v>
      </c>
      <c r="X45" t="s">
        <v>107</v>
      </c>
      <c r="AA45">
        <v>1</v>
      </c>
      <c r="AB45">
        <v>0.04</v>
      </c>
      <c r="AC45" t="s">
        <v>107</v>
      </c>
    </row>
    <row r="46" spans="2:29" x14ac:dyDescent="0.25">
      <c r="B46">
        <v>0</v>
      </c>
      <c r="C46" s="1">
        <v>0</v>
      </c>
      <c r="D46" t="s">
        <v>108</v>
      </c>
      <c r="G46">
        <v>1</v>
      </c>
      <c r="H46">
        <v>0.1</v>
      </c>
      <c r="I46" t="s">
        <v>108</v>
      </c>
      <c r="L46">
        <v>1</v>
      </c>
      <c r="M46" s="1">
        <v>2.9411764705882353E-2</v>
      </c>
      <c r="N46" t="s">
        <v>108</v>
      </c>
      <c r="Q46">
        <v>1</v>
      </c>
      <c r="R46">
        <v>0.03</v>
      </c>
      <c r="S46" t="s">
        <v>108</v>
      </c>
      <c r="V46">
        <v>1</v>
      </c>
      <c r="W46" s="1">
        <v>4.5454545454545456E-2</v>
      </c>
      <c r="X46" t="s">
        <v>108</v>
      </c>
      <c r="AA46">
        <v>2</v>
      </c>
      <c r="AB46">
        <v>0.08</v>
      </c>
      <c r="AC46" t="s">
        <v>108</v>
      </c>
    </row>
    <row r="47" spans="2:29" x14ac:dyDescent="0.25">
      <c r="B47">
        <v>1</v>
      </c>
      <c r="C47" s="1">
        <v>7.6923076923076927E-2</v>
      </c>
      <c r="D47" t="s">
        <v>109</v>
      </c>
      <c r="G47">
        <v>2</v>
      </c>
      <c r="H47">
        <v>0.2</v>
      </c>
      <c r="I47" t="s">
        <v>109</v>
      </c>
      <c r="L47">
        <v>5</v>
      </c>
      <c r="M47" s="1">
        <v>0.14705882352941177</v>
      </c>
      <c r="N47" t="s">
        <v>109</v>
      </c>
      <c r="Q47">
        <v>10</v>
      </c>
      <c r="R47">
        <v>0.26</v>
      </c>
      <c r="S47" t="s">
        <v>109</v>
      </c>
      <c r="V47">
        <v>1</v>
      </c>
      <c r="W47" s="1">
        <v>4.5454545454545456E-2</v>
      </c>
      <c r="X47" t="s">
        <v>109</v>
      </c>
      <c r="AA47">
        <v>1</v>
      </c>
      <c r="AB47">
        <v>0.04</v>
      </c>
      <c r="AC47" t="s">
        <v>109</v>
      </c>
    </row>
    <row r="48" spans="2:29" x14ac:dyDescent="0.25">
      <c r="B48">
        <v>2</v>
      </c>
      <c r="C48" s="1">
        <v>0.15384615384615385</v>
      </c>
      <c r="D48" t="s">
        <v>110</v>
      </c>
      <c r="G48">
        <v>0</v>
      </c>
      <c r="H48">
        <v>0</v>
      </c>
      <c r="I48" t="s">
        <v>110</v>
      </c>
      <c r="L48">
        <v>16</v>
      </c>
      <c r="M48" s="1">
        <v>0.47058823529411764</v>
      </c>
      <c r="N48" t="s">
        <v>110</v>
      </c>
      <c r="Q48">
        <v>15</v>
      </c>
      <c r="R48">
        <v>0.38</v>
      </c>
      <c r="S48" t="s">
        <v>110</v>
      </c>
      <c r="V48">
        <v>9</v>
      </c>
      <c r="W48" s="1">
        <v>0.40909090909090912</v>
      </c>
      <c r="X48" t="s">
        <v>110</v>
      </c>
      <c r="AA48">
        <v>6</v>
      </c>
      <c r="AB48">
        <v>0.25</v>
      </c>
      <c r="AC48" t="s">
        <v>110</v>
      </c>
    </row>
    <row r="49" spans="2:29" x14ac:dyDescent="0.25">
      <c r="B49">
        <v>8</v>
      </c>
      <c r="C49" s="1">
        <v>0.61538461538461542</v>
      </c>
      <c r="D49" t="s">
        <v>111</v>
      </c>
      <c r="G49">
        <v>6</v>
      </c>
      <c r="H49">
        <v>0.6</v>
      </c>
      <c r="I49" t="s">
        <v>111</v>
      </c>
      <c r="L49">
        <v>11</v>
      </c>
      <c r="M49" s="1">
        <v>0.3235294117647059</v>
      </c>
      <c r="N49" t="s">
        <v>111</v>
      </c>
      <c r="Q49">
        <v>9</v>
      </c>
      <c r="R49">
        <v>0.23</v>
      </c>
      <c r="S49" t="s">
        <v>111</v>
      </c>
      <c r="V49">
        <v>7</v>
      </c>
      <c r="W49" s="1">
        <v>0.31818181818181818</v>
      </c>
      <c r="X49" t="s">
        <v>111</v>
      </c>
      <c r="AA49">
        <v>8</v>
      </c>
      <c r="AB49">
        <v>0.33</v>
      </c>
      <c r="AC49" t="s">
        <v>111</v>
      </c>
    </row>
    <row r="50" spans="2:29" x14ac:dyDescent="0.25">
      <c r="B50">
        <v>13</v>
      </c>
      <c r="G50">
        <v>10</v>
      </c>
      <c r="L50">
        <v>34</v>
      </c>
      <c r="Q50">
        <v>39</v>
      </c>
      <c r="V50">
        <v>22</v>
      </c>
      <c r="AA50">
        <v>24</v>
      </c>
    </row>
    <row r="53" spans="2:29" x14ac:dyDescent="0.25">
      <c r="B53" s="124" t="s">
        <v>431</v>
      </c>
      <c r="C53" s="124"/>
      <c r="D53" s="124"/>
      <c r="E53" s="19"/>
      <c r="G53" s="124" t="s">
        <v>432</v>
      </c>
      <c r="H53" s="124"/>
      <c r="I53" s="124"/>
    </row>
    <row r="54" spans="2:29" x14ac:dyDescent="0.25">
      <c r="B54" t="s">
        <v>0</v>
      </c>
      <c r="C54" t="s">
        <v>14</v>
      </c>
      <c r="D54" t="s">
        <v>2</v>
      </c>
      <c r="G54" t="s">
        <v>0</v>
      </c>
      <c r="H54" t="s">
        <v>1</v>
      </c>
      <c r="I54" t="s">
        <v>2</v>
      </c>
    </row>
    <row r="55" spans="2:29" x14ac:dyDescent="0.25">
      <c r="B55">
        <v>0</v>
      </c>
      <c r="C55">
        <v>0</v>
      </c>
      <c r="D55" t="s">
        <v>102</v>
      </c>
      <c r="G55">
        <v>1</v>
      </c>
      <c r="H55">
        <v>0.02</v>
      </c>
      <c r="I55" t="s">
        <v>102</v>
      </c>
    </row>
    <row r="56" spans="2:29" x14ac:dyDescent="0.25">
      <c r="B56">
        <v>1</v>
      </c>
      <c r="C56" s="1">
        <v>3.2258064516129031E-2</v>
      </c>
      <c r="D56" t="s">
        <v>103</v>
      </c>
      <c r="G56">
        <v>1</v>
      </c>
      <c r="H56">
        <v>0.02</v>
      </c>
      <c r="I56" t="s">
        <v>103</v>
      </c>
    </row>
    <row r="57" spans="2:29" x14ac:dyDescent="0.25">
      <c r="B57">
        <v>1</v>
      </c>
      <c r="C57" s="1">
        <v>3.2258064516129031E-2</v>
      </c>
      <c r="D57" t="s">
        <v>104</v>
      </c>
      <c r="G57">
        <v>2</v>
      </c>
      <c r="H57">
        <v>0.04</v>
      </c>
      <c r="I57" t="s">
        <v>104</v>
      </c>
    </row>
    <row r="58" spans="2:29" x14ac:dyDescent="0.25">
      <c r="B58">
        <v>1</v>
      </c>
      <c r="C58" s="1">
        <v>3.2258064516129031E-2</v>
      </c>
      <c r="D58" t="s">
        <v>105</v>
      </c>
      <c r="G58">
        <v>0</v>
      </c>
      <c r="H58">
        <v>0</v>
      </c>
      <c r="I58" t="s">
        <v>105</v>
      </c>
    </row>
    <row r="59" spans="2:29" x14ac:dyDescent="0.25">
      <c r="B59">
        <v>2</v>
      </c>
      <c r="C59" s="1">
        <v>6.4516129032258063E-2</v>
      </c>
      <c r="D59" t="s">
        <v>106</v>
      </c>
      <c r="G59">
        <v>2</v>
      </c>
      <c r="H59">
        <v>0.04</v>
      </c>
      <c r="I59" t="s">
        <v>106</v>
      </c>
    </row>
    <row r="60" spans="2:29" x14ac:dyDescent="0.25">
      <c r="B60">
        <v>1</v>
      </c>
      <c r="C60" s="1">
        <v>3.2258064516129031E-2</v>
      </c>
      <c r="D60" t="s">
        <v>107</v>
      </c>
      <c r="G60">
        <v>1</v>
      </c>
      <c r="H60">
        <v>0.02</v>
      </c>
      <c r="I60" t="s">
        <v>107</v>
      </c>
    </row>
    <row r="61" spans="2:29" x14ac:dyDescent="0.25">
      <c r="B61">
        <v>2</v>
      </c>
      <c r="C61" s="1">
        <v>6.4516129032258063E-2</v>
      </c>
      <c r="D61" t="s">
        <v>108</v>
      </c>
      <c r="G61">
        <v>1</v>
      </c>
      <c r="H61">
        <v>0.02</v>
      </c>
      <c r="I61" t="s">
        <v>108</v>
      </c>
    </row>
    <row r="62" spans="2:29" x14ac:dyDescent="0.25">
      <c r="B62">
        <v>3</v>
      </c>
      <c r="C62" s="1">
        <v>9.6774193548387094E-2</v>
      </c>
      <c r="D62" t="s">
        <v>109</v>
      </c>
      <c r="G62">
        <v>5</v>
      </c>
      <c r="H62">
        <v>0.09</v>
      </c>
      <c r="I62" t="s">
        <v>109</v>
      </c>
    </row>
    <row r="63" spans="2:29" x14ac:dyDescent="0.25">
      <c r="B63">
        <v>12</v>
      </c>
      <c r="C63" s="1">
        <v>0.38709677419354838</v>
      </c>
      <c r="D63" t="s">
        <v>110</v>
      </c>
      <c r="G63">
        <v>18</v>
      </c>
      <c r="H63">
        <v>0.34</v>
      </c>
      <c r="I63" t="s">
        <v>110</v>
      </c>
    </row>
    <row r="64" spans="2:29" x14ac:dyDescent="0.25">
      <c r="B64">
        <v>8</v>
      </c>
      <c r="C64" s="1">
        <v>0.25806451612903225</v>
      </c>
      <c r="D64" t="s">
        <v>111</v>
      </c>
      <c r="G64">
        <v>22</v>
      </c>
      <c r="H64">
        <v>0.42</v>
      </c>
      <c r="I64" t="s">
        <v>111</v>
      </c>
    </row>
    <row r="65" spans="2:20" x14ac:dyDescent="0.25">
      <c r="B65">
        <v>31</v>
      </c>
      <c r="G65">
        <v>53</v>
      </c>
    </row>
    <row r="75" spans="2:20" x14ac:dyDescent="0.25">
      <c r="G75" s="111" t="s">
        <v>454</v>
      </c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</row>
    <row r="76" spans="2:20" ht="15.75" thickBot="1" x14ac:dyDescent="0.3">
      <c r="G76" s="110" t="s">
        <v>455</v>
      </c>
      <c r="H76" s="110"/>
      <c r="I76" s="110"/>
      <c r="J76" s="110"/>
      <c r="K76" s="110"/>
      <c r="L76" s="110"/>
      <c r="M76" s="110" t="s">
        <v>456</v>
      </c>
      <c r="N76" s="110"/>
      <c r="O76" s="110"/>
      <c r="P76" s="110"/>
      <c r="Q76" s="110"/>
      <c r="R76" s="110"/>
      <c r="S76" s="110" t="s">
        <v>466</v>
      </c>
      <c r="T76" s="110"/>
    </row>
    <row r="77" spans="2:20" ht="15.75" thickBot="1" x14ac:dyDescent="0.3">
      <c r="C77" s="3" t="s">
        <v>28</v>
      </c>
      <c r="D77" s="3" t="s">
        <v>457</v>
      </c>
      <c r="E77" s="3" t="s">
        <v>458</v>
      </c>
      <c r="F77" s="3" t="s">
        <v>459</v>
      </c>
      <c r="G77" s="3" t="s">
        <v>460</v>
      </c>
      <c r="H77" s="3" t="s">
        <v>461</v>
      </c>
      <c r="I77" s="3" t="s">
        <v>462</v>
      </c>
      <c r="J77" s="3" t="s">
        <v>463</v>
      </c>
      <c r="K77" s="3" t="s">
        <v>464</v>
      </c>
      <c r="L77" s="3" t="s">
        <v>465</v>
      </c>
      <c r="M77" s="3" t="s">
        <v>460</v>
      </c>
      <c r="N77" s="3" t="s">
        <v>461</v>
      </c>
      <c r="O77" s="3" t="s">
        <v>462</v>
      </c>
      <c r="P77" s="3" t="s">
        <v>463</v>
      </c>
      <c r="Q77" s="3" t="s">
        <v>464</v>
      </c>
      <c r="R77" s="3" t="s">
        <v>465</v>
      </c>
      <c r="S77" s="86" t="s">
        <v>464</v>
      </c>
      <c r="T77" s="86" t="s">
        <v>465</v>
      </c>
    </row>
    <row r="78" spans="2:20" x14ac:dyDescent="0.25">
      <c r="C78" s="2" t="s">
        <v>40</v>
      </c>
      <c r="D78">
        <v>1</v>
      </c>
      <c r="E78">
        <v>1210</v>
      </c>
      <c r="F78">
        <v>1120</v>
      </c>
      <c r="G78">
        <v>1</v>
      </c>
      <c r="H78">
        <v>8.4</v>
      </c>
      <c r="I78">
        <v>8.4</v>
      </c>
      <c r="J78">
        <v>0.98399999999999999</v>
      </c>
      <c r="K78" s="1">
        <f t="shared" ref="K78:L83" si="0">G78/H78</f>
        <v>0.11904761904761904</v>
      </c>
      <c r="L78" s="1">
        <f t="shared" si="0"/>
        <v>1</v>
      </c>
      <c r="M78">
        <v>1</v>
      </c>
      <c r="N78">
        <v>7.6</v>
      </c>
      <c r="O78">
        <v>16</v>
      </c>
      <c r="P78">
        <v>0.98299999999999998</v>
      </c>
      <c r="Q78" s="1">
        <f t="shared" ref="Q78:R83" si="1">M78/N78</f>
        <v>0.13157894736842105</v>
      </c>
      <c r="R78" s="1">
        <f t="shared" si="1"/>
        <v>0.47499999999999998</v>
      </c>
      <c r="S78" s="107">
        <f>((Q78-K78)/K78)*100</f>
        <v>10.526315789473683</v>
      </c>
      <c r="T78" s="107">
        <f>ABS(((R78-L78)/L78))*100</f>
        <v>52.5</v>
      </c>
    </row>
    <row r="79" spans="2:20" x14ac:dyDescent="0.25">
      <c r="C79" s="2" t="s">
        <v>40</v>
      </c>
      <c r="D79">
        <v>1</v>
      </c>
      <c r="E79">
        <v>1210</v>
      </c>
      <c r="F79">
        <v>1100</v>
      </c>
      <c r="G79">
        <v>1</v>
      </c>
      <c r="H79">
        <v>5.4</v>
      </c>
      <c r="I79">
        <v>8.8000000000000007</v>
      </c>
      <c r="J79">
        <v>0.96399999999999997</v>
      </c>
      <c r="K79" s="1">
        <f t="shared" si="0"/>
        <v>0.18518518518518517</v>
      </c>
      <c r="L79" s="1">
        <f t="shared" si="0"/>
        <v>0.61363636363636365</v>
      </c>
      <c r="M79">
        <v>1</v>
      </c>
      <c r="N79">
        <v>8.4</v>
      </c>
      <c r="O79">
        <v>9.6</v>
      </c>
      <c r="P79">
        <v>0.78700000000000003</v>
      </c>
      <c r="Q79" s="1">
        <f t="shared" si="1"/>
        <v>0.11904761904761904</v>
      </c>
      <c r="R79" s="1">
        <f t="shared" si="1"/>
        <v>0.87500000000000011</v>
      </c>
      <c r="S79" s="107">
        <f>ABS(((Q79-K79)/K79))*100</f>
        <v>35.714285714285715</v>
      </c>
      <c r="T79" s="107">
        <f>ABS(((R79-L79)/L79))*100</f>
        <v>42.592592592592609</v>
      </c>
    </row>
    <row r="80" spans="2:20" x14ac:dyDescent="0.25">
      <c r="C80" s="6" t="s">
        <v>40</v>
      </c>
      <c r="D80" s="32">
        <v>1</v>
      </c>
      <c r="E80" s="32">
        <v>1230</v>
      </c>
      <c r="F80" s="32">
        <v>1100</v>
      </c>
      <c r="G80" s="32">
        <v>1</v>
      </c>
      <c r="H80" s="32">
        <v>8.1999999999999993</v>
      </c>
      <c r="I80" s="32">
        <v>13</v>
      </c>
      <c r="J80" s="32">
        <v>0.99</v>
      </c>
      <c r="K80" s="58">
        <f t="shared" si="0"/>
        <v>0.12195121951219513</v>
      </c>
      <c r="L80" s="58">
        <f t="shared" si="0"/>
        <v>0.63076923076923075</v>
      </c>
      <c r="M80" s="32">
        <v>1</v>
      </c>
      <c r="N80" s="32">
        <v>12</v>
      </c>
      <c r="O80" s="32">
        <v>13</v>
      </c>
      <c r="P80" s="32">
        <v>0.98699999999999999</v>
      </c>
      <c r="Q80" s="58">
        <f t="shared" si="1"/>
        <v>8.3333333333333329E-2</v>
      </c>
      <c r="R80" s="58">
        <f t="shared" si="1"/>
        <v>0.92307692307692313</v>
      </c>
      <c r="S80" s="108">
        <f t="shared" ref="S80:S83" si="2">ABS(((Q80-K80)/K80))*100</f>
        <v>31.666666666666675</v>
      </c>
      <c r="T80" s="108">
        <f t="shared" ref="T80:T83" si="3">ABS(((R80-L80)/L80))*100</f>
        <v>46.341463414634163</v>
      </c>
    </row>
    <row r="81" spans="3:20" x14ac:dyDescent="0.25">
      <c r="C81" s="2" t="s">
        <v>39</v>
      </c>
      <c r="D81">
        <v>25</v>
      </c>
      <c r="E81">
        <v>1190</v>
      </c>
      <c r="F81">
        <v>1100</v>
      </c>
      <c r="G81">
        <v>1</v>
      </c>
      <c r="H81">
        <v>2.2000000000000002</v>
      </c>
      <c r="I81">
        <v>6.4</v>
      </c>
      <c r="J81">
        <v>0.96099999999999997</v>
      </c>
      <c r="K81" s="1">
        <f t="shared" si="0"/>
        <v>0.45454545454545453</v>
      </c>
      <c r="L81" s="1">
        <f t="shared" si="0"/>
        <v>0.34375</v>
      </c>
      <c r="M81">
        <v>1</v>
      </c>
      <c r="N81">
        <v>2.2000000000000002</v>
      </c>
      <c r="O81">
        <v>6.4</v>
      </c>
      <c r="P81">
        <v>0.95199999999999996</v>
      </c>
      <c r="Q81" s="1">
        <f t="shared" si="1"/>
        <v>0.45454545454545453</v>
      </c>
      <c r="R81" s="1">
        <f t="shared" si="1"/>
        <v>0.34375</v>
      </c>
      <c r="S81" s="107">
        <f t="shared" si="2"/>
        <v>0</v>
      </c>
      <c r="T81" s="107">
        <f t="shared" si="3"/>
        <v>0</v>
      </c>
    </row>
    <row r="82" spans="3:20" x14ac:dyDescent="0.25">
      <c r="C82" s="2" t="s">
        <v>39</v>
      </c>
      <c r="D82">
        <v>125</v>
      </c>
      <c r="E82">
        <v>1190</v>
      </c>
      <c r="F82">
        <v>1100</v>
      </c>
      <c r="G82">
        <v>1</v>
      </c>
      <c r="H82">
        <v>2.2000000000000002</v>
      </c>
      <c r="I82">
        <v>6.4</v>
      </c>
      <c r="J82">
        <v>0.92600000000000005</v>
      </c>
      <c r="K82" s="1">
        <f t="shared" si="0"/>
        <v>0.45454545454545453</v>
      </c>
      <c r="L82" s="1">
        <f t="shared" si="0"/>
        <v>0.34375</v>
      </c>
      <c r="M82">
        <v>1</v>
      </c>
      <c r="N82">
        <v>2.2000000000000002</v>
      </c>
      <c r="O82">
        <v>6.4</v>
      </c>
      <c r="P82">
        <v>0.92500000000000004</v>
      </c>
      <c r="Q82" s="1">
        <f t="shared" si="1"/>
        <v>0.45454545454545453</v>
      </c>
      <c r="R82" s="1">
        <f t="shared" si="1"/>
        <v>0.34375</v>
      </c>
      <c r="S82" s="107">
        <f t="shared" si="2"/>
        <v>0</v>
      </c>
      <c r="T82" s="107">
        <f t="shared" si="3"/>
        <v>0</v>
      </c>
    </row>
    <row r="83" spans="3:20" ht="15.75" thickBot="1" x14ac:dyDescent="0.3">
      <c r="C83" s="8" t="s">
        <v>39</v>
      </c>
      <c r="D83" s="3">
        <v>125</v>
      </c>
      <c r="E83" s="3">
        <v>1190</v>
      </c>
      <c r="F83" s="3">
        <v>1100</v>
      </c>
      <c r="G83" s="3">
        <v>1</v>
      </c>
      <c r="H83" s="3">
        <v>2.2000000000000002</v>
      </c>
      <c r="I83" s="3">
        <v>6.4</v>
      </c>
      <c r="J83" s="3">
        <v>0.94699999999999995</v>
      </c>
      <c r="K83" s="106">
        <f t="shared" si="0"/>
        <v>0.45454545454545453</v>
      </c>
      <c r="L83" s="106">
        <f t="shared" si="0"/>
        <v>0.34375</v>
      </c>
      <c r="M83" s="3">
        <v>1</v>
      </c>
      <c r="N83" s="3">
        <v>2.2000000000000002</v>
      </c>
      <c r="O83" s="3">
        <v>6.4</v>
      </c>
      <c r="P83" s="3">
        <v>0.93799999999999994</v>
      </c>
      <c r="Q83" s="106">
        <f t="shared" si="1"/>
        <v>0.45454545454545453</v>
      </c>
      <c r="R83" s="106">
        <f t="shared" si="1"/>
        <v>0.34375</v>
      </c>
      <c r="S83" s="109">
        <f t="shared" si="2"/>
        <v>0</v>
      </c>
      <c r="T83" s="109">
        <f t="shared" si="3"/>
        <v>0</v>
      </c>
    </row>
  </sheetData>
  <mergeCells count="18">
    <mergeCell ref="AA38:AC38"/>
    <mergeCell ref="B5:D5"/>
    <mergeCell ref="G5:I5"/>
    <mergeCell ref="L21:N21"/>
    <mergeCell ref="Q21:S21"/>
    <mergeCell ref="B21:D21"/>
    <mergeCell ref="G21:I21"/>
    <mergeCell ref="B38:D38"/>
    <mergeCell ref="G38:I38"/>
    <mergeCell ref="L38:N38"/>
    <mergeCell ref="Q38:S38"/>
    <mergeCell ref="V38:X38"/>
    <mergeCell ref="G75:R75"/>
    <mergeCell ref="G76:L76"/>
    <mergeCell ref="M76:R76"/>
    <mergeCell ref="S76:T76"/>
    <mergeCell ref="B53:D53"/>
    <mergeCell ref="G53:I5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F58C-24C2-4A5B-BA7C-17F5F7CC15FC}">
  <dimension ref="B3:S52"/>
  <sheetViews>
    <sheetView topLeftCell="A18" workbookViewId="0">
      <selection activeCell="L60" sqref="L60:L61"/>
    </sheetView>
  </sheetViews>
  <sheetFormatPr baseColWidth="10" defaultRowHeight="15" x14ac:dyDescent="0.25"/>
  <cols>
    <col min="2" max="2" width="20.28515625" bestFit="1" customWidth="1"/>
    <col min="3" max="3" width="20.28515625" customWidth="1"/>
    <col min="4" max="4" width="19.42578125" bestFit="1" customWidth="1"/>
    <col min="5" max="5" width="9" bestFit="1" customWidth="1"/>
    <col min="6" max="6" width="5.7109375" bestFit="1" customWidth="1"/>
    <col min="7" max="7" width="8.28515625" bestFit="1" customWidth="1"/>
    <col min="11" max="11" width="13" bestFit="1" customWidth="1"/>
    <col min="12" max="12" width="13" customWidth="1"/>
    <col min="15" max="15" width="12" bestFit="1" customWidth="1"/>
  </cols>
  <sheetData>
    <row r="3" spans="2:16" ht="19.5" thickBot="1" x14ac:dyDescent="0.4">
      <c r="B3" s="18" t="s">
        <v>27</v>
      </c>
      <c r="C3" s="18" t="s">
        <v>224</v>
      </c>
      <c r="D3" s="18" t="s">
        <v>166</v>
      </c>
      <c r="E3" s="18" t="s">
        <v>29</v>
      </c>
      <c r="F3" s="18" t="s">
        <v>208</v>
      </c>
      <c r="G3" s="18" t="s">
        <v>277</v>
      </c>
      <c r="H3" s="18" t="s">
        <v>31</v>
      </c>
      <c r="I3" s="18" t="s">
        <v>32</v>
      </c>
      <c r="J3" s="18" t="s">
        <v>209</v>
      </c>
      <c r="K3" s="18" t="s">
        <v>33</v>
      </c>
      <c r="L3" s="9" t="s">
        <v>35</v>
      </c>
      <c r="M3" s="18" t="s">
        <v>221</v>
      </c>
      <c r="N3" s="18" t="s">
        <v>222</v>
      </c>
      <c r="O3" s="18" t="s">
        <v>223</v>
      </c>
      <c r="P3" s="4"/>
    </row>
    <row r="4" spans="2:16" x14ac:dyDescent="0.25">
      <c r="B4" s="2" t="s">
        <v>210</v>
      </c>
      <c r="C4" s="2" t="s">
        <v>225</v>
      </c>
      <c r="D4" s="2" t="s">
        <v>167</v>
      </c>
      <c r="E4" s="2">
        <v>1</v>
      </c>
      <c r="F4" s="2">
        <f>LN(E4)</f>
        <v>0</v>
      </c>
      <c r="G4" s="2">
        <v>1175</v>
      </c>
      <c r="H4" s="2">
        <v>1190</v>
      </c>
      <c r="I4" s="2">
        <v>1165</v>
      </c>
      <c r="J4" s="2">
        <f>1175-I4</f>
        <v>10</v>
      </c>
      <c r="K4" s="2">
        <v>0</v>
      </c>
      <c r="L4" s="2">
        <v>0.06</v>
      </c>
      <c r="M4" s="11">
        <v>2.5500000000000002E-4</v>
      </c>
      <c r="N4" s="2">
        <v>87</v>
      </c>
      <c r="O4" s="2">
        <v>21.33</v>
      </c>
    </row>
    <row r="5" spans="2:16" x14ac:dyDescent="0.25">
      <c r="B5" s="2" t="s">
        <v>211</v>
      </c>
      <c r="C5" s="2" t="s">
        <v>225</v>
      </c>
      <c r="D5" s="2" t="s">
        <v>167</v>
      </c>
      <c r="E5" s="2">
        <v>1</v>
      </c>
      <c r="F5" s="2">
        <f t="shared" ref="F5:F35" si="0">LN(E5)</f>
        <v>0</v>
      </c>
      <c r="G5" s="2">
        <v>1175</v>
      </c>
      <c r="H5" s="2">
        <v>1190</v>
      </c>
      <c r="I5" s="2">
        <v>1165</v>
      </c>
      <c r="J5" s="2">
        <f t="shared" ref="J5:J32" si="1">1175-I5</f>
        <v>10</v>
      </c>
      <c r="K5" s="2">
        <v>0</v>
      </c>
      <c r="L5" s="2">
        <v>0.01</v>
      </c>
      <c r="M5" s="11">
        <v>9.0299999999999999E-5</v>
      </c>
      <c r="N5" s="2">
        <v>25</v>
      </c>
      <c r="O5" s="2">
        <v>11.72</v>
      </c>
    </row>
    <row r="6" spans="2:16" x14ac:dyDescent="0.25">
      <c r="B6" s="2" t="s">
        <v>212</v>
      </c>
      <c r="C6" s="2" t="s">
        <v>225</v>
      </c>
      <c r="D6" s="2" t="s">
        <v>167</v>
      </c>
      <c r="E6" s="2">
        <v>1</v>
      </c>
      <c r="F6" s="2">
        <f t="shared" si="0"/>
        <v>0</v>
      </c>
      <c r="G6" s="2">
        <v>1175</v>
      </c>
      <c r="H6" s="2">
        <v>1190</v>
      </c>
      <c r="I6" s="2">
        <v>1165</v>
      </c>
      <c r="J6" s="2">
        <f t="shared" si="1"/>
        <v>10</v>
      </c>
      <c r="K6" s="2">
        <v>0</v>
      </c>
      <c r="L6" s="2">
        <v>0.03</v>
      </c>
      <c r="M6" s="11">
        <v>1.6200000000000001E-4</v>
      </c>
      <c r="N6" s="2">
        <v>68</v>
      </c>
      <c r="O6" s="2">
        <v>20.85</v>
      </c>
    </row>
    <row r="7" spans="2:16" x14ac:dyDescent="0.25">
      <c r="B7" s="2" t="s">
        <v>46</v>
      </c>
      <c r="C7" s="2" t="s">
        <v>225</v>
      </c>
      <c r="D7" s="2" t="s">
        <v>213</v>
      </c>
      <c r="E7" s="2">
        <v>1</v>
      </c>
      <c r="F7" s="2">
        <f t="shared" si="0"/>
        <v>0</v>
      </c>
      <c r="G7" s="2">
        <v>1175</v>
      </c>
      <c r="H7" s="2">
        <v>1190</v>
      </c>
      <c r="I7" s="2">
        <v>1165</v>
      </c>
      <c r="J7" s="2">
        <f t="shared" si="1"/>
        <v>10</v>
      </c>
      <c r="K7" s="2">
        <v>2</v>
      </c>
      <c r="L7" s="5">
        <v>8.8654800000000002E-3</v>
      </c>
      <c r="M7" s="11">
        <v>2.5237925872472761E-5</v>
      </c>
      <c r="N7" s="2">
        <v>66</v>
      </c>
      <c r="O7" s="2">
        <v>27.61</v>
      </c>
    </row>
    <row r="8" spans="2:16" x14ac:dyDescent="0.25">
      <c r="B8" s="2" t="s">
        <v>219</v>
      </c>
      <c r="C8" s="2" t="s">
        <v>225</v>
      </c>
      <c r="D8" s="2" t="s">
        <v>213</v>
      </c>
      <c r="E8" s="2">
        <v>1</v>
      </c>
      <c r="F8" s="2">
        <f t="shared" si="0"/>
        <v>0</v>
      </c>
      <c r="G8" s="2">
        <v>1175</v>
      </c>
      <c r="H8" s="2">
        <v>1190</v>
      </c>
      <c r="I8" s="2">
        <v>1165</v>
      </c>
      <c r="J8" s="2">
        <f t="shared" si="1"/>
        <v>10</v>
      </c>
      <c r="K8" s="2">
        <v>5</v>
      </c>
      <c r="L8" s="5">
        <v>4.7781218309897344E-2</v>
      </c>
      <c r="M8" s="11">
        <v>1.4336805800339473E-4</v>
      </c>
      <c r="N8" s="2">
        <v>83</v>
      </c>
      <c r="O8" s="2">
        <v>27.26</v>
      </c>
    </row>
    <row r="9" spans="2:16" x14ac:dyDescent="0.25">
      <c r="B9" s="2" t="s">
        <v>220</v>
      </c>
      <c r="C9" s="2" t="s">
        <v>225</v>
      </c>
      <c r="D9" s="2" t="s">
        <v>213</v>
      </c>
      <c r="E9" s="2">
        <v>1</v>
      </c>
      <c r="F9" s="2">
        <f t="shared" si="0"/>
        <v>0</v>
      </c>
      <c r="G9" s="2">
        <v>1175</v>
      </c>
      <c r="H9" s="2">
        <v>1190</v>
      </c>
      <c r="I9" s="2">
        <v>1165</v>
      </c>
      <c r="J9" s="2">
        <f t="shared" si="1"/>
        <v>10</v>
      </c>
      <c r="K9" s="2">
        <v>5</v>
      </c>
      <c r="L9" s="5">
        <v>4.4846649500000002E-2</v>
      </c>
      <c r="M9" s="11">
        <v>1.3292383255769595E-4</v>
      </c>
      <c r="N9" s="2">
        <v>114</v>
      </c>
      <c r="O9" s="2">
        <v>27.31</v>
      </c>
    </row>
    <row r="10" spans="2:16" x14ac:dyDescent="0.25">
      <c r="B10" s="2" t="s">
        <v>47</v>
      </c>
      <c r="C10" s="2" t="s">
        <v>225</v>
      </c>
      <c r="D10" s="2" t="s">
        <v>213</v>
      </c>
      <c r="E10" s="2">
        <v>1</v>
      </c>
      <c r="F10" s="2">
        <f t="shared" si="0"/>
        <v>0</v>
      </c>
      <c r="G10" s="2">
        <v>1175</v>
      </c>
      <c r="H10" s="2">
        <v>1190</v>
      </c>
      <c r="I10" s="2">
        <v>1165</v>
      </c>
      <c r="J10" s="2">
        <f t="shared" si="1"/>
        <v>10</v>
      </c>
      <c r="K10" s="2">
        <v>10</v>
      </c>
      <c r="L10" s="5">
        <v>3.2015796855159172E-2</v>
      </c>
      <c r="M10" s="11">
        <v>6.0016046395562606E-5</v>
      </c>
      <c r="N10" s="2">
        <v>96</v>
      </c>
      <c r="O10" s="2">
        <v>33.659999999999997</v>
      </c>
    </row>
    <row r="11" spans="2:16" x14ac:dyDescent="0.25">
      <c r="B11" s="2" t="s">
        <v>48</v>
      </c>
      <c r="C11" s="2" t="s">
        <v>225</v>
      </c>
      <c r="D11" s="2" t="s">
        <v>213</v>
      </c>
      <c r="E11" s="2">
        <v>1</v>
      </c>
      <c r="F11" s="2">
        <f t="shared" si="0"/>
        <v>0</v>
      </c>
      <c r="G11" s="2">
        <v>1175</v>
      </c>
      <c r="H11" s="2">
        <v>1190</v>
      </c>
      <c r="I11" s="2">
        <v>1165</v>
      </c>
      <c r="J11" s="2">
        <f t="shared" si="1"/>
        <v>10</v>
      </c>
      <c r="K11" s="2">
        <v>24</v>
      </c>
      <c r="L11" s="5">
        <v>3.5405442000000002E-2</v>
      </c>
      <c r="M11" s="11">
        <v>4.3104213972453009E-5</v>
      </c>
      <c r="N11" s="2">
        <v>131</v>
      </c>
      <c r="O11" s="2">
        <v>42.4</v>
      </c>
    </row>
    <row r="12" spans="2:16" x14ac:dyDescent="0.25">
      <c r="B12" s="2" t="s">
        <v>214</v>
      </c>
      <c r="C12" s="2" t="s">
        <v>225</v>
      </c>
      <c r="D12" s="2" t="s">
        <v>167</v>
      </c>
      <c r="E12" s="2">
        <v>1</v>
      </c>
      <c r="F12" s="2">
        <f t="shared" si="0"/>
        <v>0</v>
      </c>
      <c r="G12" s="2">
        <v>1175</v>
      </c>
      <c r="H12" s="2">
        <v>1190</v>
      </c>
      <c r="I12" s="2">
        <v>1120</v>
      </c>
      <c r="J12" s="2">
        <f t="shared" si="1"/>
        <v>55</v>
      </c>
      <c r="K12" s="2">
        <v>0</v>
      </c>
      <c r="L12" s="2">
        <v>0.21</v>
      </c>
      <c r="M12" s="11">
        <v>4.9899999999999999E-4</v>
      </c>
      <c r="N12" s="2">
        <v>130</v>
      </c>
      <c r="O12" s="2">
        <v>22.35</v>
      </c>
    </row>
    <row r="13" spans="2:16" x14ac:dyDescent="0.25">
      <c r="B13" s="2" t="s">
        <v>51</v>
      </c>
      <c r="C13" s="2" t="s">
        <v>225</v>
      </c>
      <c r="D13" s="2" t="s">
        <v>213</v>
      </c>
      <c r="E13" s="2">
        <v>1</v>
      </c>
      <c r="F13" s="2">
        <f t="shared" si="0"/>
        <v>0</v>
      </c>
      <c r="G13" s="2">
        <v>1175</v>
      </c>
      <c r="H13" s="2">
        <v>1190</v>
      </c>
      <c r="I13" s="2">
        <v>1120</v>
      </c>
      <c r="J13" s="2">
        <f t="shared" si="1"/>
        <v>55</v>
      </c>
      <c r="K13" s="2">
        <v>2</v>
      </c>
      <c r="L13" s="5">
        <v>0.15422902787852691</v>
      </c>
      <c r="M13" s="11">
        <v>1.6554183658735184E-4</v>
      </c>
      <c r="N13" s="2">
        <v>195</v>
      </c>
      <c r="O13" s="2">
        <v>49.23</v>
      </c>
    </row>
    <row r="14" spans="2:16" x14ac:dyDescent="0.25">
      <c r="B14" s="2" t="s">
        <v>52</v>
      </c>
      <c r="C14" s="2" t="s">
        <v>225</v>
      </c>
      <c r="D14" s="2" t="s">
        <v>213</v>
      </c>
      <c r="E14" s="2">
        <v>1</v>
      </c>
      <c r="F14" s="2">
        <f t="shared" si="0"/>
        <v>0</v>
      </c>
      <c r="G14" s="2">
        <v>1175</v>
      </c>
      <c r="H14" s="2">
        <v>1190</v>
      </c>
      <c r="I14" s="2">
        <v>1120</v>
      </c>
      <c r="J14" s="2">
        <f t="shared" si="1"/>
        <v>55</v>
      </c>
      <c r="K14" s="2">
        <v>5</v>
      </c>
      <c r="L14" s="5">
        <v>0.17986290491814924</v>
      </c>
      <c r="M14" s="11">
        <v>1.263089833051056E-4</v>
      </c>
      <c r="N14" s="2">
        <v>221</v>
      </c>
      <c r="O14" s="2">
        <v>58.35</v>
      </c>
    </row>
    <row r="15" spans="2:16" x14ac:dyDescent="0.25">
      <c r="B15" s="2" t="s">
        <v>53</v>
      </c>
      <c r="C15" s="2" t="s">
        <v>225</v>
      </c>
      <c r="D15" s="2" t="s">
        <v>213</v>
      </c>
      <c r="E15" s="2">
        <v>1</v>
      </c>
      <c r="F15" s="2">
        <f t="shared" si="0"/>
        <v>0</v>
      </c>
      <c r="G15" s="2">
        <v>1175</v>
      </c>
      <c r="H15" s="2">
        <v>1190</v>
      </c>
      <c r="I15" s="2">
        <v>1120</v>
      </c>
      <c r="J15" s="2">
        <f t="shared" si="1"/>
        <v>55</v>
      </c>
      <c r="K15" s="2">
        <v>10</v>
      </c>
      <c r="L15" s="5">
        <v>0.1867796439652506</v>
      </c>
      <c r="M15" s="11">
        <v>9.4450990905948216E-5</v>
      </c>
      <c r="N15" s="2">
        <v>268</v>
      </c>
      <c r="O15" s="2">
        <v>77.61</v>
      </c>
    </row>
    <row r="16" spans="2:16" x14ac:dyDescent="0.25">
      <c r="B16" s="2" t="s">
        <v>54</v>
      </c>
      <c r="C16" s="2" t="s">
        <v>225</v>
      </c>
      <c r="D16" s="2" t="s">
        <v>213</v>
      </c>
      <c r="E16" s="2">
        <v>1</v>
      </c>
      <c r="F16" s="2">
        <f t="shared" si="0"/>
        <v>0</v>
      </c>
      <c r="G16" s="2">
        <v>1175</v>
      </c>
      <c r="H16" s="2">
        <v>1190</v>
      </c>
      <c r="I16" s="2">
        <v>1120</v>
      </c>
      <c r="J16" s="2">
        <f t="shared" si="1"/>
        <v>55</v>
      </c>
      <c r="K16" s="2">
        <v>24</v>
      </c>
      <c r="L16" s="5">
        <v>0.18339105463174729</v>
      </c>
      <c r="M16" s="11">
        <v>1.3636441800079103E-4</v>
      </c>
      <c r="N16" s="2">
        <v>297</v>
      </c>
      <c r="O16" s="2">
        <v>67.97</v>
      </c>
    </row>
    <row r="17" spans="2:15" x14ac:dyDescent="0.25">
      <c r="B17" s="2" t="s">
        <v>93</v>
      </c>
      <c r="C17" s="2" t="s">
        <v>225</v>
      </c>
      <c r="D17" s="2" t="s">
        <v>213</v>
      </c>
      <c r="E17" s="2">
        <v>1</v>
      </c>
      <c r="F17" s="2">
        <f t="shared" si="0"/>
        <v>0</v>
      </c>
      <c r="G17" s="2">
        <v>1175</v>
      </c>
      <c r="H17" s="2">
        <v>1190</v>
      </c>
      <c r="I17" s="2">
        <v>1120</v>
      </c>
      <c r="J17" s="2">
        <f t="shared" si="1"/>
        <v>55</v>
      </c>
      <c r="K17" s="2">
        <v>240</v>
      </c>
      <c r="L17" s="5">
        <v>0.18</v>
      </c>
      <c r="M17" s="11">
        <v>1.4250019836675341E-4</v>
      </c>
      <c r="N17" s="2">
        <v>254</v>
      </c>
      <c r="O17" s="2">
        <v>58.76</v>
      </c>
    </row>
    <row r="18" spans="2:15" x14ac:dyDescent="0.25">
      <c r="B18" s="2" t="s">
        <v>83</v>
      </c>
      <c r="C18" s="2" t="s">
        <v>225</v>
      </c>
      <c r="D18" s="2" t="s">
        <v>167</v>
      </c>
      <c r="E18" s="2">
        <v>9</v>
      </c>
      <c r="F18" s="2">
        <f t="shared" si="0"/>
        <v>2.1972245773362196</v>
      </c>
      <c r="G18" s="2">
        <v>1175</v>
      </c>
      <c r="H18" s="2">
        <v>1190</v>
      </c>
      <c r="I18" s="2">
        <v>1165</v>
      </c>
      <c r="J18" s="2">
        <f t="shared" si="1"/>
        <v>10</v>
      </c>
      <c r="K18" s="2">
        <v>0</v>
      </c>
      <c r="L18" s="2">
        <v>0.01</v>
      </c>
      <c r="M18" s="11">
        <v>1.63E-4</v>
      </c>
      <c r="N18" s="2">
        <v>31</v>
      </c>
      <c r="O18" s="2">
        <v>9.2200000000000006</v>
      </c>
    </row>
    <row r="19" spans="2:15" x14ac:dyDescent="0.25">
      <c r="B19" s="2" t="s">
        <v>94</v>
      </c>
      <c r="C19" s="2" t="s">
        <v>225</v>
      </c>
      <c r="D19" s="2" t="s">
        <v>213</v>
      </c>
      <c r="E19" s="2">
        <v>9</v>
      </c>
      <c r="F19" s="2">
        <f t="shared" si="0"/>
        <v>2.1972245773362196</v>
      </c>
      <c r="G19" s="2">
        <v>1175</v>
      </c>
      <c r="H19" s="2">
        <v>1190</v>
      </c>
      <c r="I19" s="2">
        <v>1165</v>
      </c>
      <c r="J19" s="2">
        <f t="shared" si="1"/>
        <v>10</v>
      </c>
      <c r="K19" s="2">
        <v>5</v>
      </c>
      <c r="L19" s="2">
        <v>0.03</v>
      </c>
      <c r="M19" s="11">
        <v>1.3243393523943778E-4</v>
      </c>
      <c r="N19" s="2">
        <v>103</v>
      </c>
      <c r="O19" s="2">
        <v>21.96</v>
      </c>
    </row>
    <row r="20" spans="2:15" x14ac:dyDescent="0.25">
      <c r="B20" s="2" t="s">
        <v>95</v>
      </c>
      <c r="C20" s="2" t="s">
        <v>225</v>
      </c>
      <c r="D20" s="2" t="s">
        <v>213</v>
      </c>
      <c r="E20" s="2">
        <v>9</v>
      </c>
      <c r="F20" s="2">
        <f t="shared" si="0"/>
        <v>2.1972245773362196</v>
      </c>
      <c r="G20" s="2">
        <v>1175</v>
      </c>
      <c r="H20" s="2">
        <v>1190</v>
      </c>
      <c r="I20" s="2">
        <v>1165</v>
      </c>
      <c r="J20" s="2">
        <f t="shared" si="1"/>
        <v>10</v>
      </c>
      <c r="K20" s="2">
        <v>24</v>
      </c>
      <c r="L20" s="2">
        <v>0.04</v>
      </c>
      <c r="M20" s="11">
        <v>1.1645321044788013E-4</v>
      </c>
      <c r="N20" s="2">
        <v>114</v>
      </c>
      <c r="O20" s="2">
        <v>31.04</v>
      </c>
    </row>
    <row r="21" spans="2:15" x14ac:dyDescent="0.25">
      <c r="B21" s="2" t="s">
        <v>216</v>
      </c>
      <c r="C21" s="2" t="s">
        <v>225</v>
      </c>
      <c r="D21" s="2" t="s">
        <v>167</v>
      </c>
      <c r="E21" s="2">
        <v>9</v>
      </c>
      <c r="F21" s="2">
        <f t="shared" si="0"/>
        <v>2.1972245773362196</v>
      </c>
      <c r="G21" s="2">
        <v>1175</v>
      </c>
      <c r="H21" s="2">
        <v>1190</v>
      </c>
      <c r="I21" s="2">
        <v>1120</v>
      </c>
      <c r="J21" s="2">
        <f t="shared" si="1"/>
        <v>55</v>
      </c>
      <c r="K21" s="2">
        <v>0</v>
      </c>
      <c r="L21" s="2">
        <v>0.14000000000000001</v>
      </c>
      <c r="M21" s="11">
        <v>3.3E-4</v>
      </c>
      <c r="N21" s="2">
        <v>187</v>
      </c>
      <c r="O21" s="2">
        <v>28.23</v>
      </c>
    </row>
    <row r="22" spans="2:15" x14ac:dyDescent="0.25">
      <c r="B22" s="2" t="s">
        <v>215</v>
      </c>
      <c r="C22" s="2" t="s">
        <v>225</v>
      </c>
      <c r="D22" s="2" t="s">
        <v>167</v>
      </c>
      <c r="E22" s="2">
        <v>9</v>
      </c>
      <c r="F22" s="2">
        <f t="shared" si="0"/>
        <v>2.1972245773362196</v>
      </c>
      <c r="G22" s="2">
        <v>1175</v>
      </c>
      <c r="H22" s="2">
        <v>1190</v>
      </c>
      <c r="I22" s="2">
        <v>1120</v>
      </c>
      <c r="J22" s="2">
        <f t="shared" si="1"/>
        <v>55</v>
      </c>
      <c r="K22" s="2">
        <v>0</v>
      </c>
      <c r="L22" s="2">
        <v>0.15</v>
      </c>
      <c r="M22" s="11">
        <v>4.0099999999999999E-4</v>
      </c>
      <c r="N22" s="2">
        <v>140</v>
      </c>
      <c r="O22" s="2">
        <v>23.7</v>
      </c>
    </row>
    <row r="23" spans="2:15" x14ac:dyDescent="0.25">
      <c r="B23" s="2" t="s">
        <v>96</v>
      </c>
      <c r="C23" s="2" t="s">
        <v>225</v>
      </c>
      <c r="D23" s="2" t="s">
        <v>213</v>
      </c>
      <c r="E23" s="2">
        <v>9</v>
      </c>
      <c r="F23" s="2">
        <f t="shared" si="0"/>
        <v>2.1972245773362196</v>
      </c>
      <c r="G23" s="2">
        <v>1175</v>
      </c>
      <c r="H23" s="2">
        <v>1190</v>
      </c>
      <c r="I23" s="2">
        <v>1120</v>
      </c>
      <c r="J23" s="2">
        <f t="shared" si="1"/>
        <v>55</v>
      </c>
      <c r="K23" s="2">
        <v>10</v>
      </c>
      <c r="L23" s="2">
        <v>0.17</v>
      </c>
      <c r="M23" s="11">
        <v>2.0737100403541938E-4</v>
      </c>
      <c r="N23" s="2">
        <v>271</v>
      </c>
      <c r="O23" s="2">
        <v>49.07</v>
      </c>
    </row>
    <row r="24" spans="2:15" x14ac:dyDescent="0.25">
      <c r="B24" s="2" t="s">
        <v>97</v>
      </c>
      <c r="C24" s="2" t="s">
        <v>225</v>
      </c>
      <c r="D24" s="2" t="s">
        <v>213</v>
      </c>
      <c r="E24" s="2">
        <v>9</v>
      </c>
      <c r="F24" s="2">
        <f t="shared" si="0"/>
        <v>2.1972245773362196</v>
      </c>
      <c r="G24" s="2">
        <v>1175</v>
      </c>
      <c r="H24" s="2">
        <v>1190</v>
      </c>
      <c r="I24" s="2">
        <v>1120</v>
      </c>
      <c r="J24" s="2">
        <f t="shared" si="1"/>
        <v>55</v>
      </c>
      <c r="K24" s="2">
        <v>24</v>
      </c>
      <c r="L24" s="2">
        <v>0.2</v>
      </c>
      <c r="M24" s="11">
        <v>2.089977069530353E-4</v>
      </c>
      <c r="N24" s="2">
        <v>271</v>
      </c>
      <c r="O24" s="2">
        <v>58.39</v>
      </c>
    </row>
    <row r="25" spans="2:15" x14ac:dyDescent="0.25">
      <c r="B25" s="2" t="s">
        <v>101</v>
      </c>
      <c r="C25" s="2" t="s">
        <v>225</v>
      </c>
      <c r="D25" s="2" t="s">
        <v>213</v>
      </c>
      <c r="E25" s="2">
        <v>9</v>
      </c>
      <c r="F25" s="2">
        <f t="shared" si="0"/>
        <v>2.1972245773362196</v>
      </c>
      <c r="G25" s="2">
        <v>1175</v>
      </c>
      <c r="H25" s="2">
        <v>1190</v>
      </c>
      <c r="I25" s="2">
        <v>1120</v>
      </c>
      <c r="J25" s="2">
        <f t="shared" si="1"/>
        <v>55</v>
      </c>
      <c r="K25" s="2">
        <v>264</v>
      </c>
      <c r="L25" s="2">
        <v>0.18</v>
      </c>
      <c r="M25" s="11">
        <v>2.8478079249274986E-4</v>
      </c>
      <c r="N25" s="2">
        <v>238.61</v>
      </c>
      <c r="O25" s="2">
        <v>50.58</v>
      </c>
    </row>
    <row r="26" spans="2:15" x14ac:dyDescent="0.25">
      <c r="B26" s="2" t="s">
        <v>200</v>
      </c>
      <c r="C26" s="2" t="s">
        <v>225</v>
      </c>
      <c r="D26" s="2" t="s">
        <v>213</v>
      </c>
      <c r="E26" s="2">
        <v>9</v>
      </c>
      <c r="F26" s="2">
        <f t="shared" si="0"/>
        <v>2.1972245773362196</v>
      </c>
      <c r="G26" s="2">
        <v>1175</v>
      </c>
      <c r="H26" s="2">
        <v>1190</v>
      </c>
      <c r="I26" s="2">
        <v>1120</v>
      </c>
      <c r="J26" s="2">
        <f t="shared" si="1"/>
        <v>55</v>
      </c>
      <c r="K26" s="2">
        <v>384</v>
      </c>
      <c r="L26" s="2">
        <v>0.19</v>
      </c>
      <c r="M26" s="11">
        <v>3.1780181727460215E-4</v>
      </c>
      <c r="N26" s="2">
        <v>236.18</v>
      </c>
      <c r="O26" s="2">
        <v>44.71</v>
      </c>
    </row>
    <row r="27" spans="2:15" x14ac:dyDescent="0.25">
      <c r="B27" s="2" t="s">
        <v>217</v>
      </c>
      <c r="C27" s="2" t="s">
        <v>225</v>
      </c>
      <c r="D27" s="2" t="s">
        <v>213</v>
      </c>
      <c r="E27" s="2">
        <v>9</v>
      </c>
      <c r="F27" s="2">
        <f t="shared" si="0"/>
        <v>2.1972245773362196</v>
      </c>
      <c r="G27" s="2">
        <v>1175</v>
      </c>
      <c r="H27" s="2">
        <v>1190</v>
      </c>
      <c r="I27" s="2">
        <v>1120</v>
      </c>
      <c r="J27" s="2">
        <f t="shared" si="1"/>
        <v>55</v>
      </c>
      <c r="K27" s="2">
        <v>744</v>
      </c>
      <c r="L27" s="2">
        <v>0.21</v>
      </c>
      <c r="M27" s="11">
        <v>3.5163169196805152E-4</v>
      </c>
      <c r="N27" s="2">
        <v>257.51</v>
      </c>
      <c r="O27" s="2">
        <v>46.21</v>
      </c>
    </row>
    <row r="28" spans="2:15" x14ac:dyDescent="0.25">
      <c r="B28" s="2" t="s">
        <v>218</v>
      </c>
      <c r="C28" s="2" t="s">
        <v>225</v>
      </c>
      <c r="D28" s="2" t="s">
        <v>213</v>
      </c>
      <c r="E28" s="2">
        <v>9</v>
      </c>
      <c r="F28" s="2">
        <f t="shared" si="0"/>
        <v>2.1972245773362196</v>
      </c>
      <c r="G28" s="2">
        <v>1175</v>
      </c>
      <c r="H28" s="2">
        <v>1190</v>
      </c>
      <c r="I28" s="2">
        <v>1120</v>
      </c>
      <c r="J28" s="2">
        <f t="shared" si="1"/>
        <v>55</v>
      </c>
      <c r="K28" s="2">
        <v>744</v>
      </c>
      <c r="L28" s="2"/>
      <c r="M28" s="2"/>
      <c r="N28" s="2"/>
      <c r="O28" s="2"/>
    </row>
    <row r="29" spans="2:15" x14ac:dyDescent="0.25">
      <c r="F29" s="2"/>
      <c r="J29" s="2"/>
      <c r="L29" s="2"/>
      <c r="M29" s="2"/>
      <c r="N29" s="2"/>
      <c r="O29" s="2"/>
    </row>
    <row r="30" spans="2:15" x14ac:dyDescent="0.25">
      <c r="B30" s="104" t="s">
        <v>226</v>
      </c>
      <c r="C30" s="2" t="s">
        <v>225</v>
      </c>
      <c r="D30" s="2" t="s">
        <v>167</v>
      </c>
      <c r="E30" s="2">
        <v>1</v>
      </c>
      <c r="F30" s="2">
        <f t="shared" si="0"/>
        <v>0</v>
      </c>
      <c r="G30" s="2">
        <v>1175</v>
      </c>
      <c r="H30" s="2">
        <v>1191</v>
      </c>
      <c r="I30" s="2">
        <v>1150</v>
      </c>
      <c r="J30" s="2">
        <f t="shared" si="1"/>
        <v>25</v>
      </c>
      <c r="K30" s="2">
        <v>0</v>
      </c>
      <c r="L30" s="2">
        <v>7.0999999999999994E-2</v>
      </c>
      <c r="M30" s="11">
        <v>3.6516853932584272E-5</v>
      </c>
      <c r="N30" s="2">
        <v>40</v>
      </c>
      <c r="O30" s="5">
        <v>4.106481481481481</v>
      </c>
    </row>
    <row r="31" spans="2:15" x14ac:dyDescent="0.25">
      <c r="B31" s="104" t="s">
        <v>226</v>
      </c>
      <c r="C31" s="2" t="s">
        <v>225</v>
      </c>
      <c r="D31" s="2" t="s">
        <v>213</v>
      </c>
      <c r="E31" s="2">
        <v>1</v>
      </c>
      <c r="F31" s="2">
        <f t="shared" si="0"/>
        <v>0</v>
      </c>
      <c r="G31" s="2">
        <v>1175</v>
      </c>
      <c r="H31" s="2">
        <v>1191</v>
      </c>
      <c r="I31" s="2">
        <v>1150</v>
      </c>
      <c r="J31" s="2">
        <f t="shared" si="1"/>
        <v>25</v>
      </c>
      <c r="K31" s="2">
        <v>8.5</v>
      </c>
      <c r="L31" s="2">
        <v>9.5000000000000001E-2</v>
      </c>
      <c r="M31" s="11">
        <v>4.7835051546391753E-5</v>
      </c>
      <c r="N31" s="2">
        <v>36</v>
      </c>
      <c r="O31" s="5">
        <v>2.4074074074074074</v>
      </c>
    </row>
    <row r="32" spans="2:15" x14ac:dyDescent="0.25">
      <c r="B32" s="104" t="s">
        <v>226</v>
      </c>
      <c r="C32" s="2" t="s">
        <v>225</v>
      </c>
      <c r="D32" s="2" t="s">
        <v>213</v>
      </c>
      <c r="E32" s="2">
        <v>1</v>
      </c>
      <c r="F32" s="2">
        <f t="shared" si="0"/>
        <v>0</v>
      </c>
      <c r="G32" s="2">
        <v>1175</v>
      </c>
      <c r="H32" s="2">
        <v>1191</v>
      </c>
      <c r="I32" s="2">
        <v>1150</v>
      </c>
      <c r="J32" s="2">
        <f t="shared" si="1"/>
        <v>25</v>
      </c>
      <c r="K32" s="2">
        <v>20.3</v>
      </c>
      <c r="L32" s="2">
        <v>7.4999999999999997E-2</v>
      </c>
      <c r="M32" s="11">
        <v>2.4209245742092455E-5</v>
      </c>
      <c r="N32" s="2">
        <v>44</v>
      </c>
      <c r="O32" s="5">
        <v>2.675925925925926</v>
      </c>
    </row>
    <row r="33" spans="2:19" x14ac:dyDescent="0.25">
      <c r="B33" s="104" t="s">
        <v>226</v>
      </c>
      <c r="C33" s="2" t="s">
        <v>225</v>
      </c>
      <c r="D33" s="2" t="s">
        <v>167</v>
      </c>
      <c r="E33" s="2">
        <v>1</v>
      </c>
      <c r="F33" s="2">
        <f t="shared" si="0"/>
        <v>0</v>
      </c>
      <c r="G33" s="2">
        <v>1175</v>
      </c>
      <c r="H33" s="2">
        <v>1191</v>
      </c>
      <c r="I33" s="2">
        <v>1116</v>
      </c>
      <c r="J33" s="2">
        <f>1175-I30</f>
        <v>25</v>
      </c>
      <c r="K33" s="2">
        <v>0</v>
      </c>
      <c r="L33" s="2">
        <v>0.248</v>
      </c>
      <c r="M33" s="11">
        <v>9.681274900398406E-5</v>
      </c>
      <c r="N33" s="2">
        <v>96</v>
      </c>
      <c r="O33" s="5">
        <v>8.0925925925925917</v>
      </c>
    </row>
    <row r="34" spans="2:19" x14ac:dyDescent="0.25">
      <c r="B34" s="104" t="s">
        <v>226</v>
      </c>
      <c r="C34" s="2" t="s">
        <v>225</v>
      </c>
      <c r="D34" s="2" t="s">
        <v>213</v>
      </c>
      <c r="E34" s="2">
        <v>1</v>
      </c>
      <c r="F34" s="2">
        <f t="shared" si="0"/>
        <v>0</v>
      </c>
      <c r="G34" s="2">
        <v>1175</v>
      </c>
      <c r="H34" s="2">
        <v>1191</v>
      </c>
      <c r="I34" s="2">
        <v>1116</v>
      </c>
      <c r="J34" s="2">
        <f>1175-I31</f>
        <v>25</v>
      </c>
      <c r="K34" s="2">
        <v>6.35</v>
      </c>
      <c r="L34" s="2">
        <v>0.22500000000000001</v>
      </c>
      <c r="M34" s="11">
        <v>5.185185185185185E-5</v>
      </c>
      <c r="N34" s="2">
        <v>64</v>
      </c>
      <c r="O34" s="5">
        <v>6.6157407407407396</v>
      </c>
    </row>
    <row r="35" spans="2:19" x14ac:dyDescent="0.25">
      <c r="B35" s="104" t="s">
        <v>226</v>
      </c>
      <c r="C35" s="2" t="s">
        <v>225</v>
      </c>
      <c r="D35" s="2" t="s">
        <v>213</v>
      </c>
      <c r="E35" s="2">
        <v>1</v>
      </c>
      <c r="F35" s="2">
        <f t="shared" si="0"/>
        <v>0</v>
      </c>
      <c r="G35" s="2">
        <v>1175</v>
      </c>
      <c r="H35" s="2">
        <v>1191</v>
      </c>
      <c r="I35" s="2">
        <v>1116</v>
      </c>
      <c r="J35" s="2">
        <f>1175-I32</f>
        <v>25</v>
      </c>
      <c r="K35" s="2">
        <v>15.3</v>
      </c>
      <c r="L35" s="2">
        <v>0.246</v>
      </c>
      <c r="M35" s="11">
        <v>1.2065217391304348E-4</v>
      </c>
      <c r="N35" s="2">
        <v>56</v>
      </c>
      <c r="O35" s="5">
        <v>6.2314814814814818</v>
      </c>
    </row>
    <row r="36" spans="2:19" x14ac:dyDescent="0.25">
      <c r="B36" s="74"/>
    </row>
    <row r="37" spans="2:19" x14ac:dyDescent="0.25">
      <c r="B37" s="104" t="s">
        <v>227</v>
      </c>
      <c r="C37" s="2" t="s">
        <v>225</v>
      </c>
      <c r="D37" s="2" t="s">
        <v>228</v>
      </c>
      <c r="E37" s="2" t="s">
        <v>55</v>
      </c>
      <c r="F37" s="2" t="s">
        <v>55</v>
      </c>
      <c r="H37" s="2">
        <v>1250</v>
      </c>
      <c r="I37" s="2">
        <v>1250</v>
      </c>
      <c r="K37" s="2">
        <v>1</v>
      </c>
      <c r="L37" s="2">
        <v>0.17</v>
      </c>
      <c r="M37" s="11">
        <v>3.1722370407846492E-2</v>
      </c>
      <c r="N37" s="2" t="s">
        <v>55</v>
      </c>
      <c r="O37" s="5">
        <v>2.2000000000000002</v>
      </c>
      <c r="Q37" s="53"/>
      <c r="R37" s="53"/>
      <c r="S37" s="53"/>
    </row>
    <row r="38" spans="2:19" x14ac:dyDescent="0.25">
      <c r="B38" s="104" t="s">
        <v>227</v>
      </c>
      <c r="C38" s="2" t="s">
        <v>225</v>
      </c>
      <c r="D38" s="2" t="s">
        <v>228</v>
      </c>
      <c r="E38" s="2" t="s">
        <v>55</v>
      </c>
      <c r="F38" s="2" t="s">
        <v>55</v>
      </c>
      <c r="H38" s="2">
        <v>1250</v>
      </c>
      <c r="I38" s="2">
        <v>1250</v>
      </c>
      <c r="K38" s="2">
        <v>3.3</v>
      </c>
      <c r="L38" s="2">
        <v>0.17</v>
      </c>
      <c r="M38" s="11">
        <v>1.9485547037531248E-2</v>
      </c>
      <c r="N38" s="2" t="s">
        <v>55</v>
      </c>
      <c r="O38" s="5">
        <v>2.9</v>
      </c>
      <c r="Q38" s="53"/>
      <c r="R38" s="53"/>
      <c r="S38" s="53"/>
    </row>
    <row r="39" spans="2:19" x14ac:dyDescent="0.25">
      <c r="B39" s="104" t="s">
        <v>227</v>
      </c>
      <c r="C39" s="2" t="s">
        <v>225</v>
      </c>
      <c r="D39" s="2" t="s">
        <v>228</v>
      </c>
      <c r="E39" s="2" t="s">
        <v>55</v>
      </c>
      <c r="F39" s="2" t="s">
        <v>55</v>
      </c>
      <c r="H39" s="2">
        <v>1250</v>
      </c>
      <c r="I39" s="2">
        <v>1250</v>
      </c>
      <c r="K39" s="2">
        <v>9.6</v>
      </c>
      <c r="L39" s="2">
        <v>0.15</v>
      </c>
      <c r="M39" s="11">
        <v>1.560832888572544E-2</v>
      </c>
      <c r="N39" s="2" t="s">
        <v>55</v>
      </c>
      <c r="O39" s="5">
        <v>3.4</v>
      </c>
      <c r="Q39" s="53"/>
      <c r="R39" s="53"/>
      <c r="S39" s="53"/>
    </row>
    <row r="40" spans="2:19" x14ac:dyDescent="0.25">
      <c r="B40" s="104" t="s">
        <v>227</v>
      </c>
      <c r="C40" s="2" t="s">
        <v>225</v>
      </c>
      <c r="D40" s="2" t="s">
        <v>228</v>
      </c>
      <c r="E40" s="2" t="s">
        <v>55</v>
      </c>
      <c r="F40" s="2" t="s">
        <v>55</v>
      </c>
      <c r="H40" s="2">
        <v>1250</v>
      </c>
      <c r="I40" s="2">
        <v>1250</v>
      </c>
      <c r="K40" s="2">
        <v>20</v>
      </c>
      <c r="L40" s="2">
        <v>0.19</v>
      </c>
      <c r="M40" s="11">
        <v>9.6706057403997125E-3</v>
      </c>
      <c r="N40" s="2" t="s">
        <v>55</v>
      </c>
      <c r="O40" s="5">
        <v>3.7</v>
      </c>
      <c r="Q40" s="53"/>
      <c r="R40" s="53"/>
      <c r="S40" s="53"/>
    </row>
    <row r="41" spans="2:19" x14ac:dyDescent="0.25">
      <c r="B41" s="104" t="s">
        <v>227</v>
      </c>
      <c r="C41" s="2" t="s">
        <v>225</v>
      </c>
      <c r="D41" s="2" t="s">
        <v>228</v>
      </c>
      <c r="E41" s="2" t="s">
        <v>55</v>
      </c>
      <c r="F41" s="2" t="s">
        <v>55</v>
      </c>
      <c r="H41" s="2">
        <v>1250</v>
      </c>
      <c r="I41" s="2">
        <v>1250</v>
      </c>
      <c r="K41" s="2">
        <v>45.42</v>
      </c>
      <c r="L41" s="2">
        <v>0.2</v>
      </c>
      <c r="M41" s="11">
        <v>8.6105558141937651E-3</v>
      </c>
      <c r="N41" s="2" t="s">
        <v>55</v>
      </c>
      <c r="O41" s="5">
        <v>3.8</v>
      </c>
      <c r="Q41" s="53"/>
      <c r="R41" s="53"/>
      <c r="S41" s="53"/>
    </row>
    <row r="42" spans="2:19" x14ac:dyDescent="0.25">
      <c r="B42" s="104" t="s">
        <v>227</v>
      </c>
      <c r="C42" s="2" t="s">
        <v>225</v>
      </c>
      <c r="D42" s="2" t="s">
        <v>228</v>
      </c>
      <c r="E42" s="2" t="s">
        <v>55</v>
      </c>
      <c r="F42" s="2" t="s">
        <v>55</v>
      </c>
      <c r="H42" s="2">
        <v>1250</v>
      </c>
      <c r="I42" s="2">
        <v>1250</v>
      </c>
      <c r="K42" s="2">
        <v>75</v>
      </c>
      <c r="L42" s="2">
        <v>0.12</v>
      </c>
      <c r="M42" s="11">
        <v>2.4057731387639872E-3</v>
      </c>
      <c r="N42" s="2" t="s">
        <v>55</v>
      </c>
      <c r="O42" s="5">
        <v>4.3</v>
      </c>
      <c r="Q42" s="53"/>
      <c r="R42" s="53"/>
      <c r="S42" s="53"/>
    </row>
    <row r="43" spans="2:19" x14ac:dyDescent="0.25">
      <c r="B43" s="104" t="s">
        <v>227</v>
      </c>
      <c r="C43" s="2" t="s">
        <v>225</v>
      </c>
      <c r="D43" s="2" t="s">
        <v>228</v>
      </c>
      <c r="E43" s="2" t="s">
        <v>55</v>
      </c>
      <c r="F43" s="2" t="s">
        <v>55</v>
      </c>
      <c r="H43" s="2">
        <v>1250</v>
      </c>
      <c r="I43" s="2">
        <v>1250</v>
      </c>
      <c r="K43" s="2">
        <v>150</v>
      </c>
      <c r="L43" s="2">
        <v>0.21</v>
      </c>
      <c r="M43" s="11">
        <v>9.7720290856078383E-3</v>
      </c>
      <c r="N43" s="2" t="s">
        <v>55</v>
      </c>
      <c r="O43" s="5">
        <v>4.4000000000000004</v>
      </c>
      <c r="Q43" s="53"/>
      <c r="R43" s="53"/>
      <c r="S43" s="53"/>
    </row>
    <row r="44" spans="2:19" x14ac:dyDescent="0.25">
      <c r="B44" s="104" t="s">
        <v>227</v>
      </c>
      <c r="C44" s="2" t="s">
        <v>225</v>
      </c>
      <c r="D44" s="2" t="s">
        <v>228</v>
      </c>
      <c r="E44" s="2" t="s">
        <v>55</v>
      </c>
      <c r="F44" s="2" t="s">
        <v>55</v>
      </c>
      <c r="H44" s="2">
        <v>1250</v>
      </c>
      <c r="I44" s="2">
        <v>1250</v>
      </c>
      <c r="K44" s="2">
        <v>336</v>
      </c>
      <c r="L44" s="2">
        <v>0.17</v>
      </c>
      <c r="M44" s="11">
        <v>3.753921822977319E-3</v>
      </c>
      <c r="N44" s="2" t="s">
        <v>55</v>
      </c>
      <c r="O44" s="5">
        <v>5.2</v>
      </c>
      <c r="Q44" s="53"/>
      <c r="R44" s="53"/>
      <c r="S44" s="53"/>
    </row>
    <row r="45" spans="2:19" x14ac:dyDescent="0.25">
      <c r="B45" s="104" t="s">
        <v>227</v>
      </c>
      <c r="C45" s="2" t="s">
        <v>229</v>
      </c>
      <c r="D45" s="2" t="s">
        <v>228</v>
      </c>
      <c r="E45" s="2" t="s">
        <v>55</v>
      </c>
      <c r="F45" s="2" t="s">
        <v>55</v>
      </c>
      <c r="H45" s="2">
        <v>1300</v>
      </c>
      <c r="I45" s="2">
        <v>1300</v>
      </c>
      <c r="K45" s="2">
        <v>0.33</v>
      </c>
      <c r="N45" s="2" t="s">
        <v>55</v>
      </c>
    </row>
    <row r="46" spans="2:19" x14ac:dyDescent="0.25">
      <c r="B46" s="104" t="s">
        <v>227</v>
      </c>
      <c r="C46" s="2" t="s">
        <v>229</v>
      </c>
      <c r="D46" s="2" t="s">
        <v>228</v>
      </c>
      <c r="E46" s="2" t="s">
        <v>55</v>
      </c>
      <c r="F46" s="2" t="s">
        <v>55</v>
      </c>
      <c r="H46" s="2">
        <v>1300</v>
      </c>
      <c r="I46" s="2">
        <v>1300</v>
      </c>
      <c r="K46" s="2">
        <v>1.33</v>
      </c>
      <c r="L46" s="2">
        <v>0.44</v>
      </c>
      <c r="M46" s="11">
        <f>(4*L46)/(PI()*O46*O46)</f>
        <v>3.1758809505865737E-2</v>
      </c>
      <c r="N46" s="2" t="s">
        <v>55</v>
      </c>
      <c r="O46" s="5">
        <v>4.2</v>
      </c>
    </row>
    <row r="47" spans="2:19" x14ac:dyDescent="0.25">
      <c r="B47" s="104" t="s">
        <v>227</v>
      </c>
      <c r="C47" s="2" t="s">
        <v>229</v>
      </c>
      <c r="D47" s="2" t="s">
        <v>228</v>
      </c>
      <c r="E47" s="2" t="s">
        <v>55</v>
      </c>
      <c r="F47" s="2" t="s">
        <v>55</v>
      </c>
      <c r="H47" s="2">
        <v>1300</v>
      </c>
      <c r="I47" s="2">
        <v>1300</v>
      </c>
      <c r="K47" s="2">
        <v>6.08</v>
      </c>
      <c r="L47" s="2">
        <v>0.48</v>
      </c>
      <c r="M47" s="11">
        <f t="shared" ref="M47:M52" si="2">(4*L47)/(PI()*O47*O47)</f>
        <v>1.8810556524249861E-2</v>
      </c>
      <c r="N47" s="2" t="s">
        <v>55</v>
      </c>
      <c r="O47" s="5">
        <v>5.7</v>
      </c>
    </row>
    <row r="48" spans="2:19" x14ac:dyDescent="0.25">
      <c r="B48" s="104" t="s">
        <v>227</v>
      </c>
      <c r="C48" s="2" t="s">
        <v>229</v>
      </c>
      <c r="D48" s="2" t="s">
        <v>228</v>
      </c>
      <c r="E48" s="2" t="s">
        <v>55</v>
      </c>
      <c r="F48" s="2" t="s">
        <v>55</v>
      </c>
      <c r="H48" s="2">
        <v>1300</v>
      </c>
      <c r="I48" s="2">
        <v>1300</v>
      </c>
      <c r="K48" s="2">
        <v>15.4</v>
      </c>
      <c r="L48" s="2">
        <v>0.53</v>
      </c>
      <c r="M48" s="11">
        <f t="shared" si="2"/>
        <v>9.5637324080163882E-3</v>
      </c>
      <c r="N48" s="2" t="s">
        <v>55</v>
      </c>
      <c r="O48" s="5">
        <v>8.4</v>
      </c>
    </row>
    <row r="49" spans="2:15" x14ac:dyDescent="0.25">
      <c r="B49" s="104" t="s">
        <v>227</v>
      </c>
      <c r="C49" s="2" t="s">
        <v>229</v>
      </c>
      <c r="D49" s="2" t="s">
        <v>228</v>
      </c>
      <c r="E49" s="2" t="s">
        <v>55</v>
      </c>
      <c r="F49" s="2" t="s">
        <v>55</v>
      </c>
      <c r="H49" s="2">
        <v>1300</v>
      </c>
      <c r="I49" s="2">
        <v>1300</v>
      </c>
      <c r="K49" s="2">
        <v>43.2</v>
      </c>
      <c r="L49" s="2">
        <v>0.53</v>
      </c>
      <c r="M49" s="11">
        <f t="shared" si="2"/>
        <v>3.8729164296925868E-3</v>
      </c>
      <c r="N49" s="2" t="s">
        <v>55</v>
      </c>
      <c r="O49" s="5">
        <v>13.2</v>
      </c>
    </row>
    <row r="50" spans="2:15" x14ac:dyDescent="0.25">
      <c r="B50" s="104" t="s">
        <v>227</v>
      </c>
      <c r="C50" s="2" t="s">
        <v>229</v>
      </c>
      <c r="D50" s="2" t="s">
        <v>228</v>
      </c>
      <c r="E50" s="2" t="s">
        <v>55</v>
      </c>
      <c r="F50" s="2" t="s">
        <v>55</v>
      </c>
      <c r="H50" s="2">
        <v>1300</v>
      </c>
      <c r="I50" s="2">
        <v>1300</v>
      </c>
      <c r="K50" s="2">
        <v>90.43</v>
      </c>
      <c r="L50" s="2">
        <v>0.5</v>
      </c>
      <c r="M50" s="11">
        <f t="shared" si="2"/>
        <v>2.9064087489389214E-3</v>
      </c>
      <c r="N50" s="2" t="s">
        <v>55</v>
      </c>
      <c r="O50" s="5">
        <v>14.8</v>
      </c>
    </row>
    <row r="51" spans="2:15" x14ac:dyDescent="0.25">
      <c r="B51" s="104" t="s">
        <v>227</v>
      </c>
      <c r="C51" s="2" t="s">
        <v>229</v>
      </c>
      <c r="D51" s="2" t="s">
        <v>228</v>
      </c>
      <c r="E51" s="2" t="s">
        <v>55</v>
      </c>
      <c r="F51" s="2" t="s">
        <v>55</v>
      </c>
      <c r="H51" s="2">
        <v>1300</v>
      </c>
      <c r="I51" s="2">
        <v>1300</v>
      </c>
      <c r="K51" s="2">
        <v>161.80000000000001</v>
      </c>
      <c r="L51" s="2">
        <v>0.47</v>
      </c>
      <c r="M51" s="11">
        <f t="shared" si="2"/>
        <v>1.6931376924669715E-3</v>
      </c>
      <c r="N51" s="2" t="s">
        <v>55</v>
      </c>
      <c r="O51" s="5">
        <v>18.8</v>
      </c>
    </row>
    <row r="52" spans="2:15" ht="15.75" thickBot="1" x14ac:dyDescent="0.3">
      <c r="B52" s="105" t="s">
        <v>227</v>
      </c>
      <c r="C52" s="8" t="s">
        <v>229</v>
      </c>
      <c r="D52" s="8" t="s">
        <v>228</v>
      </c>
      <c r="E52" s="8" t="s">
        <v>55</v>
      </c>
      <c r="F52" s="8" t="s">
        <v>55</v>
      </c>
      <c r="G52" s="3"/>
      <c r="H52" s="8">
        <v>1300</v>
      </c>
      <c r="I52" s="8">
        <v>1300</v>
      </c>
      <c r="J52" s="3"/>
      <c r="K52" s="8">
        <v>496.38</v>
      </c>
      <c r="L52" s="8">
        <v>0.53</v>
      </c>
      <c r="M52" s="31">
        <f t="shared" si="2"/>
        <v>1.0377807900186641E-3</v>
      </c>
      <c r="N52" s="8" t="s">
        <v>55</v>
      </c>
      <c r="O52" s="8">
        <v>25.5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2493F-94E2-4086-A900-C602FE906833}">
  <dimension ref="D2:Q57"/>
  <sheetViews>
    <sheetView topLeftCell="A33" zoomScaleNormal="100" workbookViewId="0">
      <selection activeCell="K21" sqref="K21"/>
    </sheetView>
  </sheetViews>
  <sheetFormatPr baseColWidth="10" defaultRowHeight="15" x14ac:dyDescent="0.25"/>
  <cols>
    <col min="4" max="4" width="16.42578125" bestFit="1" customWidth="1"/>
    <col min="5" max="5" width="14.7109375" bestFit="1" customWidth="1"/>
    <col min="6" max="6" width="26.7109375" bestFit="1" customWidth="1"/>
    <col min="7" max="7" width="27.42578125" customWidth="1"/>
    <col min="8" max="8" width="16.42578125" customWidth="1"/>
    <col min="9" max="9" width="12" bestFit="1" customWidth="1"/>
    <col min="10" max="10" width="17.7109375" bestFit="1" customWidth="1"/>
    <col min="11" max="11" width="12" customWidth="1"/>
  </cols>
  <sheetData>
    <row r="2" spans="4:17" ht="18.75" thickBot="1" x14ac:dyDescent="0.4">
      <c r="D2" s="8" t="s">
        <v>292</v>
      </c>
      <c r="E2" s="8" t="s">
        <v>293</v>
      </c>
      <c r="F2" s="86" t="s">
        <v>298</v>
      </c>
      <c r="G2" s="3" t="s">
        <v>433</v>
      </c>
      <c r="H2" s="86" t="s">
        <v>298</v>
      </c>
      <c r="I2" s="3" t="s">
        <v>295</v>
      </c>
      <c r="J2" s="86" t="s">
        <v>299</v>
      </c>
      <c r="K2" s="86" t="s">
        <v>300</v>
      </c>
      <c r="L2" s="3" t="s">
        <v>296</v>
      </c>
      <c r="M2" s="86" t="s">
        <v>299</v>
      </c>
      <c r="N2" s="86" t="s">
        <v>300</v>
      </c>
      <c r="O2" s="3" t="s">
        <v>297</v>
      </c>
      <c r="P2" s="86" t="s">
        <v>299</v>
      </c>
      <c r="Q2" s="86" t="s">
        <v>300</v>
      </c>
    </row>
    <row r="3" spans="4:17" x14ac:dyDescent="0.25">
      <c r="D3" s="2">
        <v>1200</v>
      </c>
      <c r="E3" s="2">
        <v>2.71</v>
      </c>
      <c r="F3" s="2" t="s">
        <v>55</v>
      </c>
      <c r="G3" s="11">
        <v>2.8313790925316544E-13</v>
      </c>
      <c r="H3" s="2" t="s">
        <v>55</v>
      </c>
      <c r="I3" s="11">
        <f>EXP((-2.52)-((37649)/(D3+273.15)))</f>
        <v>6.4032530776889371E-13</v>
      </c>
      <c r="J3" s="85">
        <f>EXP((-2.52+4.95)-((37649+5848)/(D3+273.15)))</f>
        <v>1.7065884548883731E-12</v>
      </c>
      <c r="K3" s="85">
        <f>EXP((-2.52-4.95)-((37649-5848)/(D3+273.15)))</f>
        <v>2.4025505305328338E-13</v>
      </c>
      <c r="L3" s="11">
        <f>EXP((-11.79)-((19138)/(D3+273.15)))</f>
        <v>1.728452863028403E-11</v>
      </c>
      <c r="M3" s="11">
        <f>EXP((-(11.79+1.43))-((19138+2349)/(D3+273.15)))</f>
        <v>8.3968328093701916E-13</v>
      </c>
      <c r="N3" s="11">
        <f>EXP((-(11.79-1.43))-((19138-2349)/(D3+273.15)))</f>
        <v>3.5579478209655395E-10</v>
      </c>
      <c r="O3" s="11">
        <f>EXP((-11.77)-((29341)/(D3+273.15)))</f>
        <v>1.7315328157785217E-14</v>
      </c>
      <c r="P3" s="85">
        <f>EXP((-11.77+4.51)-((29341+7457)/(D3+273.15)))</f>
        <v>9.9706924311655774E-15</v>
      </c>
      <c r="Q3" s="85">
        <f>EXP((-11.77-4.51)-((29341-7457)/(D3+273.15)))</f>
        <v>3.0070187329681819E-14</v>
      </c>
    </row>
    <row r="4" spans="4:17" x14ac:dyDescent="0.25">
      <c r="D4" s="2">
        <v>1190</v>
      </c>
      <c r="E4" s="2">
        <v>3.03</v>
      </c>
      <c r="F4" s="2" t="s">
        <v>55</v>
      </c>
      <c r="G4" s="11">
        <v>2.3935356609941633E-13</v>
      </c>
      <c r="H4" s="2" t="s">
        <v>55</v>
      </c>
      <c r="I4" s="11">
        <f t="shared" ref="I4:I12" si="0">EXP((-2.52)-((37649)/(D4+273.15)))</f>
        <v>5.3770313855199806E-13</v>
      </c>
      <c r="J4" s="85">
        <f t="shared" ref="J4:J12" si="1">EXP((-2.52+4.95)-((37649+5848)/(D4+273.15)))</f>
        <v>1.3947221832762025E-12</v>
      </c>
      <c r="K4" s="85">
        <f t="shared" ref="K4:K12" si="2">EXP((-2.52-4.95)-((37649-5848)/(D4+273.15)))</f>
        <v>2.0729910850741285E-13</v>
      </c>
      <c r="L4" s="11">
        <f t="shared" ref="L4:L12" si="3">EXP((-11.79)-((19138)/(D4+273.15)))</f>
        <v>1.581600627854337E-11</v>
      </c>
      <c r="M4" s="11">
        <f t="shared" ref="M4:M12" si="4">EXP((-(11.79+1.43))-((19138+2349)/(D4+273.15)))</f>
        <v>7.600144488166576E-13</v>
      </c>
      <c r="N4" s="11">
        <f t="shared" ref="N4:N12" si="5">EXP((-(11.79-1.43))-((19138-2349)/(D4+273.15)))</f>
        <v>3.2913328817945587E-10</v>
      </c>
      <c r="O4" s="11">
        <f t="shared" ref="O4:O12" si="6">EXP((-11.77)-((29341)/(D4+273.15)))</f>
        <v>1.5111661866005985E-14</v>
      </c>
      <c r="P4" s="85">
        <f t="shared" ref="P4:P12" si="7">EXP((-11.77+4.51)-((29341+7457)/(D4+273.15)))</f>
        <v>8.40585480856511E-15</v>
      </c>
      <c r="Q4" s="85">
        <f t="shared" ref="Q4:Q12" si="8">EXP((-11.77-4.51)-((29341-7457)/(D4+273.15)))</f>
        <v>2.7167055528940267E-14</v>
      </c>
    </row>
    <row r="5" spans="4:17" x14ac:dyDescent="0.25">
      <c r="D5" s="2">
        <v>1180</v>
      </c>
      <c r="E5" s="2">
        <v>3.02</v>
      </c>
      <c r="F5" s="2" t="s">
        <v>55</v>
      </c>
      <c r="G5" s="11">
        <v>1.3679225124288057E-13</v>
      </c>
      <c r="H5" s="2" t="s">
        <v>55</v>
      </c>
      <c r="I5" s="11">
        <f t="shared" si="0"/>
        <v>4.5044360495465607E-13</v>
      </c>
      <c r="J5" s="85">
        <f t="shared" si="1"/>
        <v>1.1366856868527459E-12</v>
      </c>
      <c r="K5" s="85">
        <f t="shared" si="2"/>
        <v>1.7850092034354068E-13</v>
      </c>
      <c r="L5" s="11">
        <f t="shared" si="3"/>
        <v>1.4454577372872883E-11</v>
      </c>
      <c r="M5" s="11">
        <f t="shared" si="4"/>
        <v>6.8696139572756401E-13</v>
      </c>
      <c r="N5" s="11">
        <f t="shared" si="5"/>
        <v>3.0414344725599159E-10</v>
      </c>
      <c r="O5" s="11">
        <f t="shared" si="6"/>
        <v>1.316376340821676E-14</v>
      </c>
      <c r="P5" s="85">
        <f t="shared" si="7"/>
        <v>7.0699769477237611E-15</v>
      </c>
      <c r="Q5" s="85">
        <f t="shared" si="8"/>
        <v>2.4509933815738533E-14</v>
      </c>
    </row>
    <row r="6" spans="4:17" x14ac:dyDescent="0.25">
      <c r="D6" s="2">
        <v>1175</v>
      </c>
      <c r="E6" s="2">
        <v>3.15</v>
      </c>
      <c r="F6" s="2" t="s">
        <v>55</v>
      </c>
      <c r="G6" s="11">
        <v>1.0105658064036622E-13</v>
      </c>
      <c r="H6" s="2" t="s">
        <v>55</v>
      </c>
      <c r="I6" s="11">
        <f t="shared" si="0"/>
        <v>4.1189931972818631E-13</v>
      </c>
      <c r="J6" s="85">
        <f t="shared" si="1"/>
        <v>1.0250772394959987E-12</v>
      </c>
      <c r="K6" s="85">
        <f t="shared" si="2"/>
        <v>1.6551050306800371E-13</v>
      </c>
      <c r="L6" s="11">
        <f t="shared" si="3"/>
        <v>1.3812020921968055E-11</v>
      </c>
      <c r="M6" s="11">
        <f t="shared" si="4"/>
        <v>6.527701237450806E-13</v>
      </c>
      <c r="N6" s="11">
        <f t="shared" si="5"/>
        <v>2.9224977524152653E-10</v>
      </c>
      <c r="O6" s="11">
        <f t="shared" si="6"/>
        <v>1.2277320649935106E-14</v>
      </c>
      <c r="P6" s="85">
        <f t="shared" si="7"/>
        <v>6.478087042252205E-15</v>
      </c>
      <c r="Q6" s="85">
        <f t="shared" si="8"/>
        <v>2.3268073021895896E-14</v>
      </c>
    </row>
    <row r="7" spans="4:17" x14ac:dyDescent="0.25">
      <c r="D7" s="2">
        <v>1160</v>
      </c>
      <c r="E7" s="2">
        <v>3.33</v>
      </c>
      <c r="F7" s="2" t="s">
        <v>55</v>
      </c>
      <c r="G7" s="11">
        <v>6.6075840891095106E-14</v>
      </c>
      <c r="H7" s="2" t="s">
        <v>55</v>
      </c>
      <c r="I7" s="11">
        <f t="shared" si="0"/>
        <v>3.1377371688122801E-13</v>
      </c>
      <c r="J7" s="85">
        <f t="shared" si="1"/>
        <v>7.4855909503005652E-13</v>
      </c>
      <c r="K7" s="85">
        <f t="shared" si="2"/>
        <v>1.3152461316565509E-13</v>
      </c>
      <c r="L7" s="11">
        <f t="shared" si="3"/>
        <v>1.2027792918399197E-11</v>
      </c>
      <c r="M7" s="11">
        <f t="shared" si="4"/>
        <v>5.5887647428505657E-13</v>
      </c>
      <c r="N7" s="11">
        <f t="shared" si="5"/>
        <v>2.5885470071532417E-10</v>
      </c>
      <c r="O7" s="11">
        <f t="shared" si="6"/>
        <v>9.9313123394416762E-15</v>
      </c>
      <c r="P7" s="85">
        <f t="shared" si="7"/>
        <v>4.9652763732041881E-15</v>
      </c>
      <c r="Q7" s="85">
        <f t="shared" si="8"/>
        <v>1.9864143981153124E-14</v>
      </c>
    </row>
    <row r="8" spans="4:17" x14ac:dyDescent="0.25">
      <c r="D8" s="2">
        <v>1150</v>
      </c>
      <c r="E8" s="2">
        <v>3.27</v>
      </c>
      <c r="F8" s="2" t="s">
        <v>55</v>
      </c>
      <c r="G8" s="11">
        <v>7.5335856098997713E-14</v>
      </c>
      <c r="H8" s="2" t="s">
        <v>55</v>
      </c>
      <c r="I8" s="11">
        <f t="shared" si="0"/>
        <v>2.6088529428530548E-13</v>
      </c>
      <c r="J8" s="85">
        <f t="shared" si="1"/>
        <v>6.0479310993872638E-13</v>
      </c>
      <c r="K8" s="85">
        <f t="shared" si="2"/>
        <v>1.1253623041642487E-13</v>
      </c>
      <c r="L8" s="11">
        <f t="shared" si="3"/>
        <v>1.0950524402672392E-11</v>
      </c>
      <c r="M8" s="11">
        <f t="shared" si="4"/>
        <v>5.0299424807235523E-13</v>
      </c>
      <c r="N8" s="11">
        <f t="shared" si="5"/>
        <v>2.3840031004941754E-10</v>
      </c>
      <c r="O8" s="11">
        <f t="shared" si="6"/>
        <v>8.6006269580990251E-15</v>
      </c>
      <c r="P8" s="85">
        <f t="shared" si="7"/>
        <v>4.1456107282742064E-15</v>
      </c>
      <c r="Q8" s="85">
        <f t="shared" si="8"/>
        <v>1.7843157238058827E-14</v>
      </c>
    </row>
    <row r="9" spans="4:17" x14ac:dyDescent="0.25">
      <c r="D9" s="2">
        <v>1120</v>
      </c>
      <c r="E9" s="2">
        <v>3.69</v>
      </c>
      <c r="F9" s="84">
        <v>0.08</v>
      </c>
      <c r="G9" s="11">
        <v>2.8360436321689565E-14</v>
      </c>
      <c r="H9" s="85">
        <v>5.3834891845703418E-15</v>
      </c>
      <c r="I9" s="11">
        <f t="shared" si="0"/>
        <v>1.4758542485921866E-13</v>
      </c>
      <c r="J9" s="85">
        <f t="shared" si="1"/>
        <v>3.1316357147449508E-13</v>
      </c>
      <c r="K9" s="85">
        <f t="shared" si="2"/>
        <v>6.9552973637133108E-14</v>
      </c>
      <c r="L9" s="11">
        <f t="shared" si="3"/>
        <v>8.1973168653014764E-12</v>
      </c>
      <c r="M9" s="11">
        <f t="shared" si="4"/>
        <v>3.6338218967365926E-13</v>
      </c>
      <c r="N9" s="11">
        <f t="shared" si="5"/>
        <v>1.8491826429496278E-10</v>
      </c>
      <c r="O9" s="11">
        <f t="shared" si="6"/>
        <v>5.5172042298746987E-15</v>
      </c>
      <c r="P9" s="85">
        <f t="shared" si="7"/>
        <v>2.3756072391001421E-15</v>
      </c>
      <c r="Q9" s="85">
        <f t="shared" si="8"/>
        <v>1.2813373361194882E-14</v>
      </c>
    </row>
    <row r="10" spans="4:17" x14ac:dyDescent="0.25">
      <c r="D10" s="2">
        <v>1100</v>
      </c>
      <c r="E10" s="2">
        <v>3.85</v>
      </c>
      <c r="F10" s="84">
        <v>0.12</v>
      </c>
      <c r="G10" s="11">
        <v>1.9619425100438536E-14</v>
      </c>
      <c r="H10" s="85">
        <v>5.7578017108204385E-15</v>
      </c>
      <c r="I10" s="11">
        <f t="shared" si="0"/>
        <v>9.9563520678535632E-14</v>
      </c>
      <c r="J10" s="85">
        <f t="shared" si="1"/>
        <v>1.9873551694164238E-13</v>
      </c>
      <c r="K10" s="85">
        <f t="shared" si="2"/>
        <v>4.9879834276507431E-14</v>
      </c>
      <c r="L10" s="11">
        <f t="shared" si="3"/>
        <v>6.7108368575403914E-12</v>
      </c>
      <c r="M10" s="11">
        <f t="shared" si="4"/>
        <v>2.9027062614852401E-13</v>
      </c>
      <c r="N10" s="11">
        <f t="shared" si="5"/>
        <v>1.5514946147351188E-10</v>
      </c>
      <c r="O10" s="11">
        <f t="shared" si="6"/>
        <v>4.0597365851784606E-15</v>
      </c>
      <c r="P10" s="85">
        <f t="shared" si="7"/>
        <v>1.6169453228877185E-15</v>
      </c>
      <c r="Q10" s="85">
        <f t="shared" si="8"/>
        <v>1.0192961325125048E-14</v>
      </c>
    </row>
    <row r="11" spans="4:17" x14ac:dyDescent="0.25">
      <c r="D11" s="2">
        <v>1050</v>
      </c>
      <c r="E11" s="2">
        <v>4.59</v>
      </c>
      <c r="F11" s="84">
        <v>0.51</v>
      </c>
      <c r="G11" s="11">
        <v>8.5564486842024063E-15</v>
      </c>
      <c r="H11" s="85">
        <v>4.5771325420229642E-15</v>
      </c>
      <c r="I11" s="11">
        <f t="shared" si="0"/>
        <v>3.5329151723385293E-14</v>
      </c>
      <c r="J11" s="85">
        <f t="shared" si="1"/>
        <v>6.0036491283732135E-14</v>
      </c>
      <c r="K11" s="85">
        <f t="shared" si="2"/>
        <v>2.078983855993903E-14</v>
      </c>
      <c r="L11" s="11">
        <f t="shared" si="3"/>
        <v>3.9632030766315322E-12</v>
      </c>
      <c r="M11" s="11">
        <f t="shared" si="4"/>
        <v>1.606935143431964E-13</v>
      </c>
      <c r="N11" s="11">
        <f t="shared" si="5"/>
        <v>9.7744944410611811E-11</v>
      </c>
      <c r="O11" s="11">
        <f t="shared" si="6"/>
        <v>1.8106103054850895E-15</v>
      </c>
      <c r="P11" s="85">
        <f t="shared" si="7"/>
        <v>5.8735292890380888E-16</v>
      </c>
      <c r="Q11" s="85">
        <f t="shared" si="8"/>
        <v>5.5814988178355068E-15</v>
      </c>
    </row>
    <row r="12" spans="4:17" ht="15.75" thickBot="1" x14ac:dyDescent="0.3">
      <c r="D12" s="8">
        <v>1000</v>
      </c>
      <c r="E12" s="8">
        <v>7.01</v>
      </c>
      <c r="F12" s="86">
        <v>0.35</v>
      </c>
      <c r="G12" s="31">
        <v>1.4432956631921185E-17</v>
      </c>
      <c r="H12" s="87">
        <v>1.043093643475507E-17</v>
      </c>
      <c r="I12" s="31">
        <f t="shared" si="0"/>
        <v>1.1556421150269051E-14</v>
      </c>
      <c r="J12" s="87">
        <f t="shared" si="1"/>
        <v>1.6509066678006433E-14</v>
      </c>
      <c r="K12" s="87">
        <f t="shared" si="2"/>
        <v>8.0895469384894951E-15</v>
      </c>
      <c r="L12" s="31">
        <f t="shared" si="3"/>
        <v>2.2456923941748044E-12</v>
      </c>
      <c r="M12" s="31">
        <f t="shared" si="4"/>
        <v>8.4922504184348094E-14</v>
      </c>
      <c r="N12" s="31">
        <f t="shared" si="5"/>
        <v>5.9385134455138177E-11</v>
      </c>
      <c r="O12" s="31">
        <f t="shared" si="6"/>
        <v>7.5789388099062142E-16</v>
      </c>
      <c r="P12" s="87">
        <f t="shared" si="7"/>
        <v>1.9704208811049249E-16</v>
      </c>
      <c r="Q12" s="87">
        <f t="shared" si="8"/>
        <v>2.9151291500774514E-15</v>
      </c>
    </row>
    <row r="19" spans="4:11" ht="15.75" thickBot="1" x14ac:dyDescent="0.3">
      <c r="F19" s="3"/>
      <c r="G19" s="3"/>
      <c r="H19" s="3"/>
      <c r="I19" s="3"/>
    </row>
    <row r="20" spans="4:11" ht="15.75" thickBot="1" x14ac:dyDescent="0.3">
      <c r="F20" s="110" t="s">
        <v>301</v>
      </c>
      <c r="G20" s="110"/>
      <c r="H20" s="110"/>
      <c r="I20" s="110"/>
    </row>
    <row r="21" spans="4:11" ht="18.75" thickBot="1" x14ac:dyDescent="0.4">
      <c r="D21" s="8" t="s">
        <v>292</v>
      </c>
      <c r="E21" s="8" t="s">
        <v>302</v>
      </c>
      <c r="F21" s="8" t="s">
        <v>294</v>
      </c>
      <c r="G21" s="8" t="s">
        <v>295</v>
      </c>
      <c r="H21" s="8" t="s">
        <v>296</v>
      </c>
      <c r="I21" s="8" t="s">
        <v>297</v>
      </c>
      <c r="J21" s="21" t="s">
        <v>303</v>
      </c>
      <c r="K21" s="86" t="s">
        <v>298</v>
      </c>
    </row>
    <row r="22" spans="4:11" x14ac:dyDescent="0.25">
      <c r="D22" s="2">
        <v>1200</v>
      </c>
      <c r="E22" s="2">
        <v>5</v>
      </c>
      <c r="F22" s="5">
        <f>(SQRT(2*$G$3*E22*3600))*1000000</f>
        <v>100.96021361464106</v>
      </c>
      <c r="G22" s="5">
        <f>(SQRT(2*$I$3*E22*3600))*1000000</f>
        <v>151.82789954313461</v>
      </c>
      <c r="H22" s="5">
        <f>(SQRT(2*$L$3*E22*3600))*1000000</f>
        <v>788.8238274102938</v>
      </c>
      <c r="I22" s="5">
        <f>(SQRT(2*$O$3*E22*3600))*1000000</f>
        <v>24.967014512757984</v>
      </c>
      <c r="J22" s="88">
        <f>AVERAGE(F22:G22)</f>
        <v>126.39405657888784</v>
      </c>
      <c r="K22" s="89">
        <f>STDEV(F22:G22)</f>
        <v>35.968885663305265</v>
      </c>
    </row>
    <row r="23" spans="4:11" x14ac:dyDescent="0.25">
      <c r="D23" s="2">
        <v>1200</v>
      </c>
      <c r="E23" s="2">
        <v>10</v>
      </c>
      <c r="F23" s="5">
        <f>(SQRT(2*$G$3*E23*3600))*1000000</f>
        <v>142.77930335391019</v>
      </c>
      <c r="G23" s="5">
        <f>(SQRT(2*$I$3*E23*3600))*1000000</f>
        <v>214.71707468052082</v>
      </c>
      <c r="H23" s="5">
        <f>(SQRT(2*$L$3*E23*3600))*1000000</f>
        <v>1115.5653550466914</v>
      </c>
      <c r="I23" s="5">
        <f>(SQRT(2*$O$3*E23*3600))*1000000</f>
        <v>35.308690535908234</v>
      </c>
      <c r="J23" s="88">
        <f t="shared" ref="J23:J57" si="9">AVERAGE(F23:G23)</f>
        <v>178.74818901721551</v>
      </c>
      <c r="K23" s="89">
        <f t="shared" ref="K23:K57" si="10">STDEV(F23:G23)</f>
        <v>50.867685928493628</v>
      </c>
    </row>
    <row r="24" spans="4:11" x14ac:dyDescent="0.25">
      <c r="D24" s="2">
        <v>1200</v>
      </c>
      <c r="E24" s="2">
        <v>24</v>
      </c>
      <c r="F24" s="5">
        <f>(SQRT(2*$G$3*E24*3600))*1000000</f>
        <v>221.19274562911642</v>
      </c>
      <c r="G24" s="5">
        <f>(SQRT(2*$I$3*E24*3600))*1000000</f>
        <v>332.63826175361248</v>
      </c>
      <c r="H24" s="5">
        <f>(SQRT(2*$L$3*E24*3600))*1000000</f>
        <v>1728.2264166807197</v>
      </c>
      <c r="I24" s="5">
        <f>(SQRT(2*$O$3*E24*3600))*1000000</f>
        <v>54.699988168785609</v>
      </c>
      <c r="J24" s="88">
        <f>AVERAGE(F24:G24)</f>
        <v>276.91550369136445</v>
      </c>
      <c r="K24" s="89">
        <f t="shared" si="10"/>
        <v>78.803880184465925</v>
      </c>
    </row>
    <row r="25" spans="4:11" x14ac:dyDescent="0.25">
      <c r="D25" s="2">
        <v>1200</v>
      </c>
      <c r="E25" s="2">
        <v>168</v>
      </c>
      <c r="F25" s="5">
        <f>(SQRT(2*$G$3*E25*3600))*1000000</f>
        <v>585.2209967462112</v>
      </c>
      <c r="G25" s="5">
        <f>(SQRT(2*$I$3*E25*3600))*1000000</f>
        <v>880.07811714486684</v>
      </c>
      <c r="H25" s="5">
        <f>(SQRT(2*$L$3*E25*3600))*1000000</f>
        <v>4572.4573077494733</v>
      </c>
      <c r="I25" s="5">
        <f>(SQRT(2*$O$3*E25*3600))*1000000</f>
        <v>144.72256541278213</v>
      </c>
      <c r="J25" s="88">
        <f t="shared" si="9"/>
        <v>732.64955694553896</v>
      </c>
      <c r="K25" s="89">
        <f t="shared" si="10"/>
        <v>208.4954693150282</v>
      </c>
    </row>
    <row r="26" spans="4:11" x14ac:dyDescent="0.25">
      <c r="D26" s="2">
        <v>1190</v>
      </c>
      <c r="E26" s="2">
        <v>5</v>
      </c>
      <c r="F26" s="5">
        <f>(SQRT(2*$G$4*E26*3600))*1000000</f>
        <v>92.826334515475665</v>
      </c>
      <c r="G26" s="5">
        <f>(SQRT(2*$I$4*E26*3600))*1000000</f>
        <v>139.13056094141189</v>
      </c>
      <c r="H26" s="5">
        <f>(SQRT(2*$L$4*E26*3600))*1000000</f>
        <v>754.570226040997</v>
      </c>
      <c r="I26" s="5">
        <f>(SQRT(2*$O$4*E26*3600))*1000000</f>
        <v>23.324232617091941</v>
      </c>
      <c r="J26" s="88">
        <f t="shared" si="9"/>
        <v>115.97844772844377</v>
      </c>
      <c r="K26" s="89">
        <f t="shared" si="10"/>
        <v>32.742032503376883</v>
      </c>
    </row>
    <row r="27" spans="4:11" x14ac:dyDescent="0.25">
      <c r="D27" s="2">
        <v>1190</v>
      </c>
      <c r="E27" s="2">
        <v>10</v>
      </c>
      <c r="F27" s="5">
        <f>(SQRT(2*$G$4*E27*3600))*1000000</f>
        <v>131.27626121716742</v>
      </c>
      <c r="G27" s="5">
        <f>(SQRT(2*$I$4*E27*3600))*1000000</f>
        <v>196.76032622392111</v>
      </c>
      <c r="H27" s="5">
        <f>(SQRT(2*$L$4*E27*3600))*1000000</f>
        <v>1067.1234474301098</v>
      </c>
      <c r="I27" s="5">
        <f>(SQRT(2*$O$4*E27*3600))*1000000</f>
        <v>32.985446099036331</v>
      </c>
      <c r="J27" s="88">
        <f t="shared" si="9"/>
        <v>164.01829372054425</v>
      </c>
      <c r="K27" s="89">
        <f t="shared" si="10"/>
        <v>46.304226425936371</v>
      </c>
    </row>
    <row r="28" spans="4:11" x14ac:dyDescent="0.25">
      <c r="D28" s="2">
        <v>1190</v>
      </c>
      <c r="E28" s="2">
        <v>24</v>
      </c>
      <c r="F28" s="5">
        <f>(SQRT(2*$G$4*E28*3600))*1000000</f>
        <v>203.37230937858561</v>
      </c>
      <c r="G28" s="5">
        <f>(SQRT(2*$I$4*E28*3600))*1000000</f>
        <v>304.81978666383395</v>
      </c>
      <c r="H28" s="5">
        <f>(SQRT(2*$L$4*E28*3600))*1000000</f>
        <v>1653.1805360977046</v>
      </c>
      <c r="I28" s="5">
        <f>(SQRT(2*$O$4*E28*3600))*1000000</f>
        <v>51.100833363516038</v>
      </c>
      <c r="J28" s="88">
        <f t="shared" si="9"/>
        <v>254.09604802120978</v>
      </c>
      <c r="K28" s="89">
        <f t="shared" si="10"/>
        <v>71.734199122667277</v>
      </c>
    </row>
    <row r="29" spans="4:11" x14ac:dyDescent="0.25">
      <c r="D29" s="2">
        <v>1190</v>
      </c>
      <c r="E29" s="2">
        <v>168</v>
      </c>
      <c r="F29" s="5">
        <f>(SQRT(2*$G$4*E29*3600))*1000000</f>
        <v>538.07255417262638</v>
      </c>
      <c r="G29" s="5">
        <f>(SQRT(2*$I$4*E29*3600))*1000000</f>
        <v>806.47735020426762</v>
      </c>
      <c r="H29" s="5">
        <f>(SQRT(2*$L$4*E29*3600))*1000000</f>
        <v>4373.9045708069643</v>
      </c>
      <c r="I29" s="5">
        <f>(SQRT(2*$O$4*E29*3600))*1000000</f>
        <v>135.20009686801575</v>
      </c>
      <c r="J29" s="88">
        <f t="shared" si="9"/>
        <v>672.27495218844706</v>
      </c>
      <c r="K29" s="89">
        <f t="shared" si="10"/>
        <v>189.79085137696563</v>
      </c>
    </row>
    <row r="30" spans="4:11" x14ac:dyDescent="0.25">
      <c r="D30" s="2">
        <v>1180</v>
      </c>
      <c r="E30" s="2">
        <v>5</v>
      </c>
      <c r="F30" s="5">
        <f>(SQRT(2*$G$5*E30*3600))*1000000</f>
        <v>70.174931740214049</v>
      </c>
      <c r="G30" s="5">
        <f>(SQRT(2*$I$5*E30*3600))*1000000</f>
        <v>127.34194037459777</v>
      </c>
      <c r="H30" s="5">
        <f>(SQRT(2*$L$5*E30*3600))*1000000</f>
        <v>721.36314393197529</v>
      </c>
      <c r="I30" s="5">
        <f>(SQRT(2*$O$5*E30*3600))*1000000</f>
        <v>21.769140605357009</v>
      </c>
      <c r="J30" s="88">
        <f t="shared" si="9"/>
        <v>98.758436057405902</v>
      </c>
      <c r="K30" s="89">
        <f t="shared" si="10"/>
        <v>40.423179465522686</v>
      </c>
    </row>
    <row r="31" spans="4:11" x14ac:dyDescent="0.25">
      <c r="D31" s="2">
        <v>1180</v>
      </c>
      <c r="E31" s="2">
        <v>10</v>
      </c>
      <c r="F31" s="5">
        <f>(SQRT(2*$G$5*E31*3600))*1000000</f>
        <v>99.242340205616884</v>
      </c>
      <c r="G31" s="5">
        <f>(SQRT(2*$I$5*E31*3600))*1000000</f>
        <v>180.08869913666217</v>
      </c>
      <c r="H31" s="5">
        <f>(SQRT(2*$L$5*E31*3600))*1000000</f>
        <v>1020.1615415446946</v>
      </c>
      <c r="I31" s="5">
        <f>(SQRT(2*$O$5*E31*3600))*1000000</f>
        <v>30.786213885302733</v>
      </c>
      <c r="J31" s="88">
        <f t="shared" si="9"/>
        <v>139.66551967113952</v>
      </c>
      <c r="K31" s="89">
        <f t="shared" si="10"/>
        <v>57.167008634383777</v>
      </c>
    </row>
    <row r="32" spans="4:11" x14ac:dyDescent="0.25">
      <c r="D32" s="2">
        <v>1180</v>
      </c>
      <c r="E32" s="2">
        <v>24</v>
      </c>
      <c r="F32" s="5">
        <f>(SQRT(2*$G$5*E32*3600))*1000000</f>
        <v>153.74557234200196</v>
      </c>
      <c r="G32" s="5">
        <f>(SQRT(2*$I$5*E32*3600))*1000000</f>
        <v>278.9922130385803</v>
      </c>
      <c r="H32" s="5">
        <f>(SQRT(2*$L$5*E32*3600))*1000000</f>
        <v>1580.4274643375552</v>
      </c>
      <c r="I32" s="5">
        <f>(SQRT(2*$O$5*E32*3600))*1000000</f>
        <v>47.693797468222805</v>
      </c>
      <c r="J32" s="88">
        <f t="shared" si="9"/>
        <v>216.36889269029115</v>
      </c>
      <c r="K32" s="89">
        <f t="shared" si="10"/>
        <v>88.562748957385494</v>
      </c>
    </row>
    <row r="33" spans="4:11" x14ac:dyDescent="0.25">
      <c r="D33" s="2">
        <v>1180</v>
      </c>
      <c r="E33" s="2">
        <v>168</v>
      </c>
      <c r="F33" s="5">
        <f>(SQRT(2*$G$5*E33*3600))*1000000</f>
        <v>406.7725495942276</v>
      </c>
      <c r="G33" s="5">
        <f>(SQRT(2*$I$5*E33*3600))*1000000</f>
        <v>738.14401342363533</v>
      </c>
      <c r="H33" s="5">
        <f>(SQRT(2*$L$5*E33*3600))*1000000</f>
        <v>4181.4180358135727</v>
      </c>
      <c r="I33" s="5">
        <f>(SQRT(2*$O$5*E33*3600))*1000000</f>
        <v>126.18592718119953</v>
      </c>
      <c r="J33" s="88">
        <f t="shared" si="9"/>
        <v>572.45828150893146</v>
      </c>
      <c r="K33" s="89">
        <f t="shared" si="10"/>
        <v>234.31500916548706</v>
      </c>
    </row>
    <row r="34" spans="4:11" x14ac:dyDescent="0.25">
      <c r="D34" s="2">
        <v>1160</v>
      </c>
      <c r="E34" s="2">
        <v>5</v>
      </c>
      <c r="F34" s="5">
        <f>(SQRT(2*$G$7*E34*3600))*1000000</f>
        <v>48.772228492036568</v>
      </c>
      <c r="G34" s="5">
        <f>(SQRT(2*$I$7*E34*3600))*1000000</f>
        <v>106.28195429010613</v>
      </c>
      <c r="H34" s="5">
        <f>(SQRT(2*$L$7*E34*3600))*1000000</f>
        <v>658.02776921826865</v>
      </c>
      <c r="I34" s="5">
        <f>(SQRT(2*$O$7*E34*3600))*1000000</f>
        <v>18.908390841631668</v>
      </c>
      <c r="J34" s="88">
        <f t="shared" si="9"/>
        <v>77.527091391071352</v>
      </c>
      <c r="K34" s="89">
        <f t="shared" si="10"/>
        <v>40.665517095993906</v>
      </c>
    </row>
    <row r="35" spans="4:11" x14ac:dyDescent="0.25">
      <c r="D35" s="2">
        <v>1160</v>
      </c>
      <c r="E35" s="2">
        <v>10</v>
      </c>
      <c r="F35" s="5">
        <f>(SQRT(2*$G$7*E35*3600))*1000000</f>
        <v>68.974347000597604</v>
      </c>
      <c r="G35" s="5">
        <f>(SQRT(2*$I$7*E35*3600))*1000000</f>
        <v>150.30538119258543</v>
      </c>
      <c r="H35" s="5">
        <f>(SQRT(2*$L$7*E35*3600))*1000000</f>
        <v>930.59179564658859</v>
      </c>
      <c r="I35" s="5">
        <f>(SQRT(2*$O$7*E35*3600))*1000000</f>
        <v>26.740502770886728</v>
      </c>
      <c r="J35" s="88">
        <f t="shared" si="9"/>
        <v>109.63986409659151</v>
      </c>
      <c r="K35" s="89">
        <f t="shared" si="10"/>
        <v>57.509725798069567</v>
      </c>
    </row>
    <row r="36" spans="4:11" x14ac:dyDescent="0.25">
      <c r="D36" s="2">
        <v>1160</v>
      </c>
      <c r="E36" s="2">
        <v>24</v>
      </c>
      <c r="F36" s="5">
        <f>(SQRT(2*$G$7*E36*3600))*1000000</f>
        <v>106.8545988995384</v>
      </c>
      <c r="G36" s="5">
        <f>(SQRT(2*$I$7*E36*3600))*1000000</f>
        <v>232.85209528169636</v>
      </c>
      <c r="H36" s="5">
        <f>(SQRT(2*$L$7*E36*3600))*1000000</f>
        <v>1441.6666106625973</v>
      </c>
      <c r="I36" s="5">
        <f>(SQRT(2*$O$7*E36*3600))*1000000</f>
        <v>41.42620876034303</v>
      </c>
      <c r="J36" s="88">
        <f t="shared" si="9"/>
        <v>169.85334709061738</v>
      </c>
      <c r="K36" s="89">
        <f t="shared" si="10"/>
        <v>89.093684104351397</v>
      </c>
    </row>
    <row r="37" spans="4:11" x14ac:dyDescent="0.25">
      <c r="D37" s="2">
        <v>1160</v>
      </c>
      <c r="E37" s="2">
        <v>168</v>
      </c>
      <c r="F37" s="5">
        <f>(SQRT(2*$G$7*E37*3600))*1000000</f>
        <v>282.71069513173472</v>
      </c>
      <c r="G37" s="5">
        <f>(SQRT(2*$I$7*E37*3600))*1000000</f>
        <v>616.06873637568515</v>
      </c>
      <c r="H37" s="5">
        <f>(SQRT(2*$L$7*E37*3600))*1000000</f>
        <v>3814.2913252786116</v>
      </c>
      <c r="I37" s="5">
        <f>(SQRT(2*$O$7*E37*3600))*1000000</f>
        <v>109.60344614011299</v>
      </c>
      <c r="J37" s="88">
        <f t="shared" si="9"/>
        <v>449.38971575370994</v>
      </c>
      <c r="K37" s="89">
        <f t="shared" si="10"/>
        <v>235.71973152666217</v>
      </c>
    </row>
    <row r="38" spans="4:11" x14ac:dyDescent="0.25">
      <c r="D38" s="2">
        <v>1150</v>
      </c>
      <c r="E38" s="2">
        <v>5</v>
      </c>
      <c r="F38" s="5">
        <f>(SQRT(2*$G$8*E38*3600))*1000000</f>
        <v>52.07773823395096</v>
      </c>
      <c r="G38" s="5">
        <f>(SQRT(2*$I$8*E38*3600))*1000000</f>
        <v>96.911663871130585</v>
      </c>
      <c r="H38" s="5">
        <f>(SQRT(2*$L$8*E38*3600))*1000000</f>
        <v>627.86852007104653</v>
      </c>
      <c r="I38" s="5">
        <f>(SQRT(2*$O$8*E38*3600))*1000000</f>
        <v>17.596095319461217</v>
      </c>
      <c r="J38" s="88">
        <f t="shared" si="9"/>
        <v>74.494701052540776</v>
      </c>
      <c r="K38" s="89">
        <f t="shared" si="10"/>
        <v>31.702372845263092</v>
      </c>
    </row>
    <row r="39" spans="4:11" x14ac:dyDescent="0.25">
      <c r="D39" s="2">
        <v>1150</v>
      </c>
      <c r="E39" s="2">
        <v>10</v>
      </c>
      <c r="F39" s="5">
        <f>(SQRT(2*$G$8*E39*3600))*1000000</f>
        <v>73.64904370816933</v>
      </c>
      <c r="G39" s="5">
        <f>(SQRT(2*$I$8*E39*3600))*1000000</f>
        <v>137.05378939869559</v>
      </c>
      <c r="H39" s="5">
        <f>(SQRT(2*$L$8*E39*3600))*1000000</f>
        <v>887.94017647159774</v>
      </c>
      <c r="I39" s="5">
        <f>(SQRT(2*$O$8*E39*3600))*1000000</f>
        <v>24.88463664559179</v>
      </c>
      <c r="J39" s="88">
        <f t="shared" si="9"/>
        <v>105.35141655343246</v>
      </c>
      <c r="K39" s="89">
        <f t="shared" si="10"/>
        <v>44.833925637179625</v>
      </c>
    </row>
    <row r="40" spans="4:11" x14ac:dyDescent="0.25">
      <c r="D40" s="2">
        <v>1150</v>
      </c>
      <c r="E40" s="2">
        <v>24</v>
      </c>
      <c r="F40" s="5">
        <f>(SQRT(2*$G$8*E40*3600))*1000000</f>
        <v>114.09660789833677</v>
      </c>
      <c r="G40" s="5">
        <f>(SQRT(2*$I$8*E40*3600))*1000000</f>
        <v>212.32281755030661</v>
      </c>
      <c r="H40" s="5">
        <f>(SQRT(2*$L$8*E40*3600))*1000000</f>
        <v>1375.5910063611891</v>
      </c>
      <c r="I40" s="5">
        <f>(SQRT(2*$O$8*E40*3600))*1000000</f>
        <v>38.551113321919921</v>
      </c>
      <c r="J40" s="88">
        <f t="shared" si="9"/>
        <v>163.20971272432169</v>
      </c>
      <c r="K40" s="89">
        <f t="shared" si="10"/>
        <v>69.456418935159448</v>
      </c>
    </row>
    <row r="41" spans="4:11" x14ac:dyDescent="0.25">
      <c r="D41" s="2">
        <v>1150</v>
      </c>
      <c r="E41" s="2">
        <v>168</v>
      </c>
      <c r="F41" s="5">
        <f>(SQRT(2*$G$8*E41*3600))*1000000</f>
        <v>301.87124993504705</v>
      </c>
      <c r="G41" s="5">
        <f>(SQRT(2*$I$8*E41*3600))*1000000</f>
        <v>561.75337290265156</v>
      </c>
      <c r="H41" s="5">
        <f>(SQRT(2*$L$8*E41*3600))*1000000</f>
        <v>3639.4717085687757</v>
      </c>
      <c r="I41" s="5">
        <f>(SQRT(2*$O$8*E41*3600))*1000000</f>
        <v>101.99665861446923</v>
      </c>
      <c r="J41" s="88">
        <f t="shared" si="9"/>
        <v>431.81231141884928</v>
      </c>
      <c r="K41" s="89">
        <f t="shared" si="10"/>
        <v>183.76441145954945</v>
      </c>
    </row>
    <row r="42" spans="4:11" x14ac:dyDescent="0.25">
      <c r="D42" s="2">
        <v>1120</v>
      </c>
      <c r="E42" s="2">
        <v>5</v>
      </c>
      <c r="F42" s="5">
        <f t="shared" ref="F42:F49" si="11">(SQRT(2*$G$9*E42*3600))*1000000</f>
        <v>31.952710488796161</v>
      </c>
      <c r="G42" s="5">
        <f t="shared" ref="G42:G49" si="12">(SQRT(2*$I$9*E42*3600))*1000000</f>
        <v>72.890845069404108</v>
      </c>
      <c r="H42" s="5">
        <f t="shared" ref="H42:H49" si="13">(SQRT(2*$L$9*E42*3600))*1000000</f>
        <v>543.23421021770446</v>
      </c>
      <c r="I42" s="5">
        <f t="shared" ref="I42:I47" si="14">(SQRT(2*$O$9*E42*3600))*1000000</f>
        <v>14.093237820866047</v>
      </c>
      <c r="J42" s="88">
        <f t="shared" si="9"/>
        <v>52.421777779100132</v>
      </c>
      <c r="K42" s="89">
        <f t="shared" si="10"/>
        <v>28.947632571075371</v>
      </c>
    </row>
    <row r="43" spans="4:11" x14ac:dyDescent="0.25">
      <c r="D43" s="2">
        <v>1120</v>
      </c>
      <c r="E43" s="2">
        <v>10</v>
      </c>
      <c r="F43" s="5">
        <f t="shared" si="11"/>
        <v>45.187956527836576</v>
      </c>
      <c r="G43" s="5">
        <f t="shared" si="12"/>
        <v>103.08322166998732</v>
      </c>
      <c r="H43" s="5">
        <f t="shared" si="13"/>
        <v>768.24918763491462</v>
      </c>
      <c r="I43" s="5">
        <f t="shared" si="14"/>
        <v>19.930848064018207</v>
      </c>
      <c r="J43" s="88">
        <f t="shared" si="9"/>
        <v>74.13558909891195</v>
      </c>
      <c r="K43" s="89">
        <f t="shared" si="10"/>
        <v>40.938134580607937</v>
      </c>
    </row>
    <row r="44" spans="4:11" x14ac:dyDescent="0.25">
      <c r="D44" s="2">
        <v>1120</v>
      </c>
      <c r="E44" s="2">
        <v>24</v>
      </c>
      <c r="F44" s="5">
        <f t="shared" si="11"/>
        <v>70.004881232582321</v>
      </c>
      <c r="G44" s="5">
        <f t="shared" si="12"/>
        <v>159.69584032050736</v>
      </c>
      <c r="H44" s="5">
        <f t="shared" si="13"/>
        <v>1190.1665237789607</v>
      </c>
      <c r="I44" s="5">
        <f t="shared" si="14"/>
        <v>30.876737051093141</v>
      </c>
      <c r="J44" s="88">
        <f t="shared" si="9"/>
        <v>114.85036077654485</v>
      </c>
      <c r="K44" s="89">
        <f t="shared" si="10"/>
        <v>63.421085382196942</v>
      </c>
    </row>
    <row r="45" spans="4:11" x14ac:dyDescent="0.25">
      <c r="D45" s="2">
        <v>1120</v>
      </c>
      <c r="E45" s="2">
        <v>168</v>
      </c>
      <c r="F45" s="5">
        <f t="shared" si="11"/>
        <v>185.21550630202563</v>
      </c>
      <c r="G45" s="5">
        <f t="shared" si="12"/>
        <v>422.51547889954389</v>
      </c>
      <c r="H45" s="5">
        <f t="shared" si="13"/>
        <v>3148.8846406733715</v>
      </c>
      <c r="I45" s="5">
        <f t="shared" si="14"/>
        <v>81.692167534326302</v>
      </c>
      <c r="J45" s="88">
        <f t="shared" si="9"/>
        <v>303.86549260078476</v>
      </c>
      <c r="K45" s="89">
        <f t="shared" si="10"/>
        <v>167.79641979908706</v>
      </c>
    </row>
    <row r="46" spans="4:11" x14ac:dyDescent="0.25">
      <c r="D46" s="2">
        <v>1100</v>
      </c>
      <c r="E46" s="2">
        <v>5</v>
      </c>
      <c r="F46" s="5">
        <f t="shared" si="11"/>
        <v>31.952710488796161</v>
      </c>
      <c r="G46" s="5">
        <f t="shared" si="12"/>
        <v>72.890845069404108</v>
      </c>
      <c r="H46" s="5">
        <f t="shared" si="13"/>
        <v>543.23421021770446</v>
      </c>
      <c r="I46" s="5">
        <f t="shared" si="14"/>
        <v>14.093237820866047</v>
      </c>
      <c r="J46" s="88">
        <f t="shared" si="9"/>
        <v>52.421777779100132</v>
      </c>
      <c r="K46" s="89">
        <f t="shared" si="10"/>
        <v>28.947632571075371</v>
      </c>
    </row>
    <row r="47" spans="4:11" x14ac:dyDescent="0.25">
      <c r="D47" s="2">
        <v>1100</v>
      </c>
      <c r="E47" s="2">
        <v>10</v>
      </c>
      <c r="F47" s="5">
        <f t="shared" si="11"/>
        <v>45.187956527836576</v>
      </c>
      <c r="G47" s="5">
        <f t="shared" si="12"/>
        <v>103.08322166998732</v>
      </c>
      <c r="H47" s="5">
        <f t="shared" si="13"/>
        <v>768.24918763491462</v>
      </c>
      <c r="I47" s="5">
        <f t="shared" si="14"/>
        <v>19.930848064018207</v>
      </c>
      <c r="J47" s="88">
        <f t="shared" si="9"/>
        <v>74.13558909891195</v>
      </c>
      <c r="K47" s="89">
        <f t="shared" si="10"/>
        <v>40.938134580607937</v>
      </c>
    </row>
    <row r="48" spans="4:11" x14ac:dyDescent="0.25">
      <c r="D48" s="2">
        <v>1100</v>
      </c>
      <c r="E48" s="2">
        <v>24</v>
      </c>
      <c r="F48" s="5">
        <f t="shared" si="11"/>
        <v>70.004881232582321</v>
      </c>
      <c r="G48" s="5">
        <f t="shared" si="12"/>
        <v>159.69584032050736</v>
      </c>
      <c r="H48" s="5">
        <f t="shared" si="13"/>
        <v>1190.1665237789607</v>
      </c>
      <c r="I48" s="5">
        <f>(SQRT(2*$O$9*E48)*3600)*1000000</f>
        <v>1852.6042230655885</v>
      </c>
      <c r="J48" s="88">
        <f t="shared" si="9"/>
        <v>114.85036077654485</v>
      </c>
      <c r="K48" s="89">
        <f t="shared" si="10"/>
        <v>63.421085382196942</v>
      </c>
    </row>
    <row r="49" spans="4:11" x14ac:dyDescent="0.25">
      <c r="D49" s="2">
        <v>1100</v>
      </c>
      <c r="E49" s="2">
        <v>168</v>
      </c>
      <c r="F49" s="5">
        <f t="shared" si="11"/>
        <v>185.21550630202563</v>
      </c>
      <c r="G49" s="5">
        <f t="shared" si="12"/>
        <v>422.51547889954389</v>
      </c>
      <c r="H49" s="5">
        <f t="shared" si="13"/>
        <v>3148.8846406733715</v>
      </c>
      <c r="I49" s="5">
        <f>(SQRT(2*$O$9*E49)*3600)*1000000</f>
        <v>4901.5300520595783</v>
      </c>
      <c r="J49" s="88">
        <f t="shared" si="9"/>
        <v>303.86549260078476</v>
      </c>
      <c r="K49" s="89">
        <f t="shared" si="10"/>
        <v>167.79641979908706</v>
      </c>
    </row>
    <row r="50" spans="4:11" x14ac:dyDescent="0.25">
      <c r="D50" s="2">
        <v>1050</v>
      </c>
      <c r="E50" s="2">
        <v>5</v>
      </c>
      <c r="F50" s="5">
        <f>(SQRT(2*$G$10*E50*3600))*1000000</f>
        <v>26.576292134452977</v>
      </c>
      <c r="G50" s="5">
        <f>(SQRT(2*$I$10*E50*3600))*1000000</f>
        <v>59.8689130052257</v>
      </c>
      <c r="H50" s="5">
        <f>(SQRT(2*$L$10*E50*3600))*1000000</f>
        <v>491.51818569759359</v>
      </c>
      <c r="I50" s="5">
        <f>(SQRT(2*$O$10*E50*3600))*1000000</f>
        <v>12.089272809661653</v>
      </c>
      <c r="J50" s="88">
        <f t="shared" si="9"/>
        <v>43.222602569839339</v>
      </c>
      <c r="K50" s="89">
        <f t="shared" si="10"/>
        <v>23.541437981196168</v>
      </c>
    </row>
    <row r="51" spans="4:11" x14ac:dyDescent="0.25">
      <c r="D51" s="2">
        <v>1050</v>
      </c>
      <c r="E51" s="2">
        <v>10</v>
      </c>
      <c r="F51" s="5">
        <f>(SQRT(2*$G$10*E51*3600))*1000000</f>
        <v>37.584552774132817</v>
      </c>
      <c r="G51" s="5">
        <f>(SQRT(2*$I$10*E51*3600))*1000000</f>
        <v>84.667428736525153</v>
      </c>
      <c r="H51" s="5">
        <f>(SQRT(2*$L$10*E51*3600))*1000000</f>
        <v>695.1116843665543</v>
      </c>
      <c r="I51" s="5">
        <f>(SQRT(2*$O$10*E51*3600))*1000000</f>
        <v>17.096813566651804</v>
      </c>
      <c r="J51" s="88">
        <f t="shared" si="9"/>
        <v>61.125990755328985</v>
      </c>
      <c r="K51" s="89">
        <f t="shared" si="10"/>
        <v>33.292620870772716</v>
      </c>
    </row>
    <row r="52" spans="4:11" x14ac:dyDescent="0.25">
      <c r="D52" s="2">
        <v>1050</v>
      </c>
      <c r="E52" s="2">
        <v>24</v>
      </c>
      <c r="F52" s="5">
        <f>(SQRT(2*$G$10*E52*3600))*1000000</f>
        <v>58.225738787548067</v>
      </c>
      <c r="G52" s="5">
        <f>(SQRT(2*$I$10*E52*3600))*1000000</f>
        <v>131.16621658510607</v>
      </c>
      <c r="H52" s="5">
        <f>(SQRT(2*$L$10*E52*3600))*1000000</f>
        <v>1076.8623909223406</v>
      </c>
      <c r="I52" s="5">
        <f>(SQRT(2*$O$10*E52*3600))*1000000</f>
        <v>26.486269686742187</v>
      </c>
      <c r="J52" s="88">
        <f t="shared" si="9"/>
        <v>94.695977686327069</v>
      </c>
      <c r="K52" s="89">
        <f t="shared" si="10"/>
        <v>51.576706473640094</v>
      </c>
    </row>
    <row r="53" spans="4:11" x14ac:dyDescent="0.25">
      <c r="D53" s="2">
        <v>1050</v>
      </c>
      <c r="E53" s="2">
        <v>168</v>
      </c>
      <c r="F53" s="5">
        <f>(SQRT(2*$G$10*E53*3600))*1000000</f>
        <v>154.05082473485967</v>
      </c>
      <c r="G53" s="5">
        <f>(SQRT(2*$I$10*E53*3600))*1000000</f>
        <v>347.03318949742646</v>
      </c>
      <c r="H53" s="5">
        <f>(SQRT(2*$L$10*E53*3600))*1000000</f>
        <v>2849.1100826189318</v>
      </c>
      <c r="I53" s="5">
        <f>(SQRT(2*$O$10*E53*3600))*1000000</f>
        <v>70.076082748908462</v>
      </c>
      <c r="J53" s="88">
        <f t="shared" si="9"/>
        <v>250.54200711614305</v>
      </c>
      <c r="K53" s="89">
        <f t="shared" si="10"/>
        <v>136.45913877302681</v>
      </c>
    </row>
    <row r="54" spans="4:11" x14ac:dyDescent="0.25">
      <c r="D54" s="2">
        <v>1000</v>
      </c>
      <c r="E54" s="2">
        <v>5</v>
      </c>
      <c r="F54" s="5">
        <f>(SQRT(2*$G$11*E54*3600))*1000000</f>
        <v>17.550844783977965</v>
      </c>
      <c r="G54" s="5">
        <f>(SQRT(2*$I$11*E54*3600))*1000000</f>
        <v>35.662998500432778</v>
      </c>
      <c r="H54" s="5">
        <f>(SQRT(2*$L$11*E54*3600))*1000000</f>
        <v>377.72385516238597</v>
      </c>
      <c r="I54" s="5">
        <f>(SQRT(2*$O$11*E54*3600))*1000000</f>
        <v>8.0735352230273474</v>
      </c>
      <c r="J54" s="88">
        <f t="shared" si="9"/>
        <v>26.606921642205371</v>
      </c>
      <c r="K54" s="89">
        <f t="shared" si="10"/>
        <v>12.807226714798318</v>
      </c>
    </row>
    <row r="55" spans="4:11" x14ac:dyDescent="0.25">
      <c r="D55" s="2">
        <v>1000</v>
      </c>
      <c r="E55" s="2">
        <v>10</v>
      </c>
      <c r="F55" s="5">
        <f>(SQRT(2*$G$11*E55*3600))*1000000</f>
        <v>24.820642724606735</v>
      </c>
      <c r="G55" s="5">
        <f>(SQRT(2*$I$11*E55*3600))*1000000</f>
        <v>50.435096154203379</v>
      </c>
      <c r="H55" s="5">
        <f>(SQRT(2*$L$11*E55*3600))*1000000</f>
        <v>534.18219880249694</v>
      </c>
      <c r="I55" s="5">
        <f>(SQRT(2*$O$11*E55*3600))*1000000</f>
        <v>11.417703008702166</v>
      </c>
      <c r="J55" s="88">
        <f t="shared" si="9"/>
        <v>37.62786943940506</v>
      </c>
      <c r="K55" s="89">
        <f t="shared" si="10"/>
        <v>18.112153716454802</v>
      </c>
    </row>
    <row r="56" spans="4:11" x14ac:dyDescent="0.25">
      <c r="D56" s="2">
        <v>1000</v>
      </c>
      <c r="E56" s="2">
        <v>24</v>
      </c>
      <c r="F56" s="5">
        <f>(SQRT(2*$G$11*E56*3600))*1000000</f>
        <v>38.451974365826466</v>
      </c>
      <c r="G56" s="5">
        <f>(SQRT(2*$I$11*E56*3600))*1000000</f>
        <v>78.133714987839767</v>
      </c>
      <c r="H56" s="5">
        <f>(SQRT(2*$L$11*E56*3600))*1000000</f>
        <v>827.551503921012</v>
      </c>
      <c r="I56" s="5">
        <f>(SQRT(2*$O$11*E56*3600))*1000000</f>
        <v>17.688229441858319</v>
      </c>
      <c r="J56" s="88">
        <f t="shared" si="9"/>
        <v>58.292844676833113</v>
      </c>
      <c r="K56" s="89">
        <f t="shared" si="10"/>
        <v>28.059227883111312</v>
      </c>
    </row>
    <row r="57" spans="4:11" ht="15.75" thickBot="1" x14ac:dyDescent="0.3">
      <c r="D57" s="39">
        <v>1000</v>
      </c>
      <c r="E57" s="39">
        <v>168</v>
      </c>
      <c r="F57" s="90">
        <f>(SQRT(2*$G$11*E57*3600))*1000000</f>
        <v>101.73436159140741</v>
      </c>
      <c r="G57" s="90">
        <f>(SQRT(2*$I$11*E57*3600))*1000000</f>
        <v>206.72237886742414</v>
      </c>
      <c r="H57" s="90">
        <f>(SQRT(2*$L$11*E57*3600))*1000000</f>
        <v>2189.4954764724912</v>
      </c>
      <c r="I57" s="90">
        <f>(SQRT(2*$O$11*E57*3600))*1000000</f>
        <v>46.79865623620794</v>
      </c>
      <c r="J57" s="91">
        <f t="shared" si="9"/>
        <v>154.22837022941576</v>
      </c>
      <c r="K57" s="92">
        <f t="shared" si="10"/>
        <v>74.237738959201891</v>
      </c>
    </row>
  </sheetData>
  <mergeCells count="1">
    <mergeCell ref="F20:I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Presentation</vt:lpstr>
      <vt:lpstr>OS36 powder grain size dist</vt:lpstr>
      <vt:lpstr>textural data</vt:lpstr>
      <vt:lpstr>G and J rates</vt:lpstr>
      <vt:lpstr>Size proportion</vt:lpstr>
      <vt:lpstr>2D aspect ratio</vt:lpstr>
      <vt:lpstr>Shape correction</vt:lpstr>
      <vt:lpstr>Final dwell time_Litterature</vt:lpstr>
      <vt:lpstr>Nucleation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Billon Melvyn</dc:creator>
  <cp:lastModifiedBy>Melvyn Billon</cp:lastModifiedBy>
  <dcterms:created xsi:type="dcterms:W3CDTF">2023-10-19T11:58:04Z</dcterms:created>
  <dcterms:modified xsi:type="dcterms:W3CDTF">2026-02-16T12:58:35Z</dcterms:modified>
</cp:coreProperties>
</file>