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educuliegebe-my.sharepoint.com/personal/sylvie_willems_uliege_be/Documents/CLINIQUE/"/>
    </mc:Choice>
  </mc:AlternateContent>
  <xr:revisionPtr revIDLastSave="0" documentId="8_{BBDCA163-6EE9-FD45-B81C-4A369A5F3FE1}" xr6:coauthVersionLast="47" xr6:coauthVersionMax="47" xr10:uidLastSave="{00000000-0000-0000-0000-000000000000}"/>
  <bookViews>
    <workbookView xWindow="1480" yWindow="740" windowWidth="30220" windowHeight="17420" activeTab="1" xr2:uid="{562899F3-0BB8-9443-9E8E-9B2C992444E5}"/>
  </bookViews>
  <sheets>
    <sheet name="arbre décisionnel" sheetId="1" r:id="rId1"/>
    <sheet name="analyses" sheetId="2" r:id="rId2"/>
    <sheet name="list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K25" i="2" s="1"/>
  <c r="G25" i="2"/>
  <c r="G24" i="2" s="1"/>
  <c r="H24" i="2" s="1"/>
  <c r="J25" i="2"/>
  <c r="L25" i="2" s="1"/>
  <c r="I15" i="2"/>
  <c r="K15" i="2"/>
  <c r="I20" i="2"/>
  <c r="K20" i="2"/>
  <c r="J20" i="2"/>
  <c r="L20" i="2"/>
  <c r="M20" i="2"/>
  <c r="J15" i="2"/>
  <c r="L15" i="2"/>
  <c r="M15" i="2"/>
  <c r="G10" i="2"/>
  <c r="J10" i="2"/>
  <c r="K10" i="2" s="1"/>
  <c r="M10" i="2" s="1"/>
  <c r="G5" i="2"/>
  <c r="J5" i="2" s="1"/>
  <c r="H10" i="2"/>
  <c r="H5" i="2"/>
  <c r="I10" i="2"/>
  <c r="M25" i="2" l="1"/>
  <c r="K5" i="2"/>
  <c r="M5" i="2" s="1"/>
  <c r="L5" i="2"/>
  <c r="I5" i="2"/>
  <c r="L10" i="2"/>
</calcChain>
</file>

<file path=xl/sharedStrings.xml><?xml version="1.0" encoding="utf-8"?>
<sst xmlns="http://schemas.openxmlformats.org/spreadsheetml/2006/main" count="122" uniqueCount="49">
  <si>
    <t>A encoder</t>
  </si>
  <si>
    <t>Calculs</t>
  </si>
  <si>
    <t>Interprétation</t>
  </si>
  <si>
    <t>moyenne</t>
  </si>
  <si>
    <t>ET</t>
  </si>
  <si>
    <t>effectif</t>
  </si>
  <si>
    <t>t student</t>
  </si>
  <si>
    <t>degré de liberté</t>
  </si>
  <si>
    <t>conv t student</t>
  </si>
  <si>
    <t>probabilité</t>
  </si>
  <si>
    <t>probabilité (%)</t>
  </si>
  <si>
    <t>Label</t>
  </si>
  <si>
    <t>score Z</t>
  </si>
  <si>
    <t>Compléter les cellules oranges / Ne pas toucher les cellules vertes et bleues</t>
  </si>
  <si>
    <t>N inconnu et distribution normale</t>
  </si>
  <si>
    <t>Transformer un score z en probabilité pour plus de lisibilité</t>
  </si>
  <si>
    <t>N connu (effectif &lt; 30) et distribution normale : calcul du t modifié</t>
  </si>
  <si>
    <t>N connu (effectif &lt; 30) et distribution non normale: calcul du t modifié</t>
  </si>
  <si>
    <t>N supérieur ou égal à 30 et distribution normale: calcul du score Z</t>
  </si>
  <si>
    <t>type de score</t>
  </si>
  <si>
    <t>hors seuil si numériquement bas</t>
  </si>
  <si>
    <t>hors seuil si numériquement élevé</t>
  </si>
  <si>
    <t>type d'analyse</t>
  </si>
  <si>
    <t>unilatérale - score élevé</t>
  </si>
  <si>
    <t>bilatérale</t>
  </si>
  <si>
    <t>unilatérale - score bas</t>
  </si>
  <si>
    <t>exemples</t>
  </si>
  <si>
    <t>réponses correctes, pourcentage d'efficacité d'un indiçage</t>
  </si>
  <si>
    <t>temps de réponse, nombre d'erreurs</t>
  </si>
  <si>
    <t>aucune prédiction sur le sens de la différence si elle est présente, voire il est prédit que la différence entre le score observé et la moyenne du sous-groupe de référence ne sera pas sigbnificative.</t>
  </si>
  <si>
    <t>décision</t>
  </si>
  <si>
    <t>HI</t>
  </si>
  <si>
    <t>Hypothèse infirmée</t>
  </si>
  <si>
    <t>HC</t>
  </si>
  <si>
    <t>Hypothèse confirmée</t>
  </si>
  <si>
    <t>il est prédit que le score sera hors seuil et BAS par rapport à la distribution des scores dans le sous-groupe de référence; par exemple que le nombre de réponses correctes sera BAS et significativement plus bas que la moyenne du sous-groupe de référence, ou que le temps de réalisation (ou le nombre d'erreurs) sera ÉLEVÉ et significativement plus élevé que la moyenne du sous-groupe de référence.</t>
  </si>
  <si>
    <t>il est prédit que le score sera hors seuil et ÉLEVÉ par rapport à la distribution des scores dans le sous-groupe de référence; par exemple que le nombre de réponses correctes sera ÉLEVÉ et significativement plus élevé que la moyenne du sous-groupe de référence, ou que le temps de réalisation (ou le nombre d'erreurs) sera BAS et significativement plus bas que la moyenne du sous-groupe de référence.</t>
  </si>
  <si>
    <t>score de la personne évaluée</t>
  </si>
  <si>
    <t>score z</t>
  </si>
  <si>
    <t>=(score-moyenne)/déviation standard</t>
  </si>
  <si>
    <t>=((score-moyenne)/déviation standard)*(-1)</t>
  </si>
  <si>
    <t>calcul du score z</t>
  </si>
  <si>
    <t>seuil fixé</t>
  </si>
  <si>
    <t>2,05 (uni) et 2,33 (bi)</t>
  </si>
  <si>
    <t>1,645 (uni) et 1,96 (bi)</t>
  </si>
  <si>
    <t>Pour un score de type "hors seuil si numériquement élevé", multiplier le score z par (-1)</t>
  </si>
  <si>
    <t>de la sorte, le signe du score z devient négatif s'il est positif et positif s'il est négatif</t>
  </si>
  <si>
    <t>N≥30 OU N inconnu &amp; distr nle: calcul score z</t>
  </si>
  <si>
    <t>Cette adaptation automatique permet de considérer que ce sont les scores z négatifs qui sont hors seuil, quel que soit le type de score.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</si>
</sst>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"/>
  </numFmts>
  <fonts count="18" x14ac:knownFonts="1">
    <font>
      <sz val="12"/>
      <color theme="1"/>
      <name val="Aptos Narrow"/>
      <family val="2"/>
      <scheme val="minor"/>
    </font>
    <font>
      <b/>
      <sz val="28"/>
      <color rgb="FFFF000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  <font>
      <sz val="12"/>
      <color theme="0" tint="-0.499984740745262"/>
      <name val="Aptos Narrow"/>
      <family val="2"/>
      <scheme val="minor"/>
    </font>
    <font>
      <b/>
      <sz val="12"/>
      <color theme="4" tint="-0.249977111117893"/>
      <name val="Aptos Narrow"/>
      <family val="2"/>
      <scheme val="minor"/>
    </font>
    <font>
      <b/>
      <sz val="12"/>
      <color theme="1" tint="4.9989318521683403E-2"/>
      <name val="Aptos Narrow"/>
      <family val="2"/>
      <scheme val="minor"/>
    </font>
    <font>
      <b/>
      <sz val="12"/>
      <color theme="0" tint="-0.499984740745262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1"/>
      <color theme="4" tint="-0.249977111117893"/>
      <name val="Arial"/>
      <family val="2"/>
    </font>
    <font>
      <sz val="12"/>
      <color theme="9"/>
      <name val="Aptos Narrow"/>
      <family val="2"/>
      <scheme val="minor"/>
    </font>
    <font>
      <sz val="11"/>
      <color theme="9"/>
      <name val="Arial"/>
      <family val="2"/>
    </font>
    <font>
      <b/>
      <sz val="12"/>
      <color theme="0" tint="-0.34998626667073579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5" tint="-0.249977111117893"/>
      <name val="Aptos Narrow"/>
      <scheme val="minor"/>
    </font>
    <font>
      <b/>
      <sz val="12"/>
      <name val="Aptos Narrow"/>
      <family val="2"/>
      <scheme val="minor"/>
    </font>
    <font>
      <b/>
      <sz val="12"/>
      <color rgb="FFFFFF00"/>
      <name val="Aptos Narrow"/>
      <family val="2"/>
      <scheme val="minor"/>
    </font>
    <font>
      <b/>
      <sz val="12"/>
      <color theme="9" tint="0.59999389629810485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6" fillId="2" borderId="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12" fillId="3" borderId="7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9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165" fontId="8" fillId="4" borderId="1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wrapText="1"/>
    </xf>
    <xf numFmtId="2" fontId="8" fillId="4" borderId="1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2" fontId="12" fillId="3" borderId="7" xfId="0" applyNumberFormat="1" applyFont="1" applyFill="1" applyBorder="1" applyAlignment="1">
      <alignment horizontal="left"/>
    </xf>
    <xf numFmtId="0" fontId="6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5" fontId="8" fillId="0" borderId="0" xfId="0" applyNumberFormat="1" applyFont="1" applyAlignment="1">
      <alignment horizontal="center"/>
    </xf>
    <xf numFmtId="0" fontId="16" fillId="5" borderId="0" xfId="0" applyFont="1" applyFill="1" applyAlignment="1">
      <alignment horizontal="left"/>
    </xf>
    <xf numFmtId="0" fontId="16" fillId="5" borderId="0" xfId="0" applyFont="1" applyFill="1" applyAlignment="1" applyProtection="1">
      <alignment horizontal="center"/>
      <protection locked="0"/>
    </xf>
    <xf numFmtId="165" fontId="16" fillId="5" borderId="0" xfId="0" applyNumberFormat="1" applyFont="1" applyFill="1" applyAlignment="1">
      <alignment horizontal="center"/>
    </xf>
    <xf numFmtId="0" fontId="17" fillId="3" borderId="9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left"/>
    </xf>
    <xf numFmtId="0" fontId="15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254000</xdr:colOff>
      <xdr:row>18</xdr:row>
      <xdr:rowOff>63500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7C5991A-67AB-1C5C-F8CC-9C58E2AA4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7683500" cy="372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A1673-4E49-1343-93E4-2E294DE837A2}">
  <dimension ref="A1"/>
  <sheetViews>
    <sheetView workbookViewId="0">
      <selection activeCell="L20" sqref="L20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80351-2EA4-7946-B9F7-257B6D991989}">
  <dimension ref="A1:M43"/>
  <sheetViews>
    <sheetView tabSelected="1" workbookViewId="0">
      <selection activeCell="I26" sqref="I26"/>
    </sheetView>
  </sheetViews>
  <sheetFormatPr baseColWidth="10" defaultColWidth="37.1640625" defaultRowHeight="16" x14ac:dyDescent="0.2"/>
  <cols>
    <col min="1" max="1" width="30" bestFit="1" customWidth="1"/>
    <col min="2" max="2" width="21.1640625" bestFit="1" customWidth="1"/>
    <col min="3" max="3" width="25.83203125" customWidth="1"/>
    <col min="4" max="4" width="8.6640625" bestFit="1" customWidth="1"/>
    <col min="5" max="5" width="5.1640625" bestFit="1" customWidth="1"/>
    <col min="6" max="6" width="7.33203125" bestFit="1" customWidth="1"/>
    <col min="7" max="7" width="14.33203125" customWidth="1"/>
    <col min="8" max="8" width="37.33203125" customWidth="1"/>
    <col min="9" max="9" width="12.83203125" bestFit="1" customWidth="1"/>
    <col min="10" max="10" width="12.1640625" bestFit="1" customWidth="1"/>
    <col min="11" max="11" width="12.1640625" customWidth="1"/>
    <col min="12" max="13" width="37.1640625" style="27"/>
  </cols>
  <sheetData>
    <row r="1" spans="1:13" ht="37" x14ac:dyDescent="0.45">
      <c r="C1" s="1" t="s">
        <v>13</v>
      </c>
    </row>
    <row r="2" spans="1:13" ht="28" thickBot="1" x14ac:dyDescent="0.4">
      <c r="C2" s="47" t="s">
        <v>16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17" thickBot="1" x14ac:dyDescent="0.25">
      <c r="A3" s="53" t="s">
        <v>0</v>
      </c>
      <c r="B3" s="53"/>
      <c r="C3" s="53"/>
      <c r="D3" s="53"/>
      <c r="E3" s="53"/>
      <c r="F3" s="54"/>
      <c r="G3" s="48" t="s">
        <v>1</v>
      </c>
      <c r="H3" s="49"/>
      <c r="I3" s="49"/>
      <c r="J3" s="50"/>
      <c r="K3" s="17"/>
      <c r="L3" s="51" t="s">
        <v>2</v>
      </c>
      <c r="M3" s="52"/>
    </row>
    <row r="4" spans="1:13" ht="17" thickBot="1" x14ac:dyDescent="0.25">
      <c r="A4" s="19" t="s">
        <v>19</v>
      </c>
      <c r="B4" s="19" t="s">
        <v>22</v>
      </c>
      <c r="C4" s="18" t="s">
        <v>37</v>
      </c>
      <c r="D4" s="18" t="s">
        <v>3</v>
      </c>
      <c r="E4" s="18" t="s">
        <v>4</v>
      </c>
      <c r="F4" s="18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16" t="s">
        <v>30</v>
      </c>
      <c r="L4" s="3" t="s">
        <v>10</v>
      </c>
      <c r="M4" s="4" t="s">
        <v>11</v>
      </c>
    </row>
    <row r="5" spans="1:13" ht="17" thickBot="1" x14ac:dyDescent="0.25">
      <c r="A5" s="20" t="s">
        <v>21</v>
      </c>
      <c r="B5" s="20" t="s">
        <v>23</v>
      </c>
      <c r="C5" s="10">
        <v>3</v>
      </c>
      <c r="D5" s="10">
        <v>10.41</v>
      </c>
      <c r="E5" s="10">
        <v>1.58</v>
      </c>
      <c r="F5" s="10">
        <v>17</v>
      </c>
      <c r="G5" s="25">
        <f>(C5-D5)/(E5*SQRT((F5+1)/F5))</f>
        <v>-4.5577377152746488</v>
      </c>
      <c r="H5" s="7">
        <f>F5-1</f>
        <v>16</v>
      </c>
      <c r="I5" s="7">
        <f>ABS(G5)</f>
        <v>4.5577377152746488</v>
      </c>
      <c r="J5" s="7">
        <f>IF(E5=0,"non calculable",IF(AND(RIGHT(A5,3)="bas",RIGHT(B5,3)="bas"),ROUND(1-(_xlfn.T.DIST.RT(G5,F5-1)),4),IF(AND(RIGHT(A5,3)="bas",RIGHT(B5,3)="evé"),ROUND(_xlfn.T.DIST.RT(G5,F5-1),4),IF(AND(RIGHT(A5,3)="bas",RIGHT(B5,3)="ale"),ROUND(_xlfn.T.DIST.2T(ABS(G5),F5-1),4),IF(AND(RIGHT(A5,3)="evé",RIGHT(B5,3)="bas"),ROUND(_xlfn.T.DIST.RT(G5,F5-1),4),IF(AND(RIGHT(A5,3)="evé",RIGHT(B5,3)="evé"),ROUND(1-(_xlfn.T.DIST.RT(G5,F5-1)),4),IF(AND(RIGHT(A5,3)="evé",RIGHT(B5,3)="ale"),ROUND(_xlfn.T.DIST.2T(ABS(G5),F5-1),4))))))))</f>
        <v>2.0000000000000001E-4</v>
      </c>
      <c r="K5" s="24" t="str">
        <f>IF(J5&lt;=0.05,"hors seuil","")</f>
        <v>hors seuil</v>
      </c>
      <c r="L5" s="23">
        <f>J5*100</f>
        <v>0.02</v>
      </c>
      <c r="M5" s="28" t="str">
        <f>IFERROR(IF(AND(E5=0,C5=D5),"Fréquent",IF(AND(RIGHT(B5,3)="bas",LEFT(K5,1)="H",(J5*100)&lt;=5),"HC - bas peu fréquent",IF(AND(RIGHT(B5,3)="bas",K5="",(J5*100)&gt;=95),"HI - élevé peu fréquent",IF(AND(RIGHT(B5,3)="bas",K5=""),"HI - fréquent",IF(AND(RIGHT(B5,3)="evé",LEFT(K5,1)="H",(J5*100)&lt;=5),"HC - élevé peu fréquent",IF(AND(RIGHT(B5,3)="evé",LEFT(K5,1)="",(J5*100)&gt;=95),"HI - bas peu fréquent",IF(AND(RIGHT(B5,3)="evé",LEFT(K5)=""),"HI - fréquent",IF(AND(RIGHT(B5,3)="ale",K5=""),"HC - fréquent",IF(AND(RIGHT(B5,3)="ale",RIGHT(A5,3)="bas",G5&lt;0,(J5*100)&lt;=5),"HI - bas peu fréquent",IF(AND(RIGHT(B5,3)="ale",RIGHT(A5,3)="bas",G5&gt;0,(J5*100)&lt;=5),"HI - élevé peu fréquent",IF(AND(RIGHT(B5,3)="ale",RIGHT(A5,3)="evé",G5&gt;0,(J5*100)&lt;=5),"HI - bas peu fréquent",IF(AND(RIGHT(B5,3)="ale",RIGHT(A5,3)="evé",G5&lt;0,(J5*100)&lt;=5),"HI - élevé peu fréquent","NON DESCRIPTIBLE (DS=0; S≠moy)")))))))))))),"")</f>
        <v>HC - élevé peu fréquent</v>
      </c>
    </row>
    <row r="6" spans="1:13" x14ac:dyDescent="0.2">
      <c r="L6" s="29"/>
    </row>
    <row r="7" spans="1:13" ht="28" thickBot="1" x14ac:dyDescent="0.4">
      <c r="C7" s="47" t="s">
        <v>17</v>
      </c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ht="17" thickBot="1" x14ac:dyDescent="0.25">
      <c r="A8" s="53" t="s">
        <v>0</v>
      </c>
      <c r="B8" s="53"/>
      <c r="C8" s="53"/>
      <c r="D8" s="53"/>
      <c r="E8" s="53"/>
      <c r="F8" s="54"/>
      <c r="G8" s="48" t="s">
        <v>1</v>
      </c>
      <c r="H8" s="49"/>
      <c r="I8" s="49"/>
      <c r="J8" s="50"/>
      <c r="K8" s="17"/>
      <c r="L8" s="51" t="s">
        <v>2</v>
      </c>
      <c r="M8" s="52"/>
    </row>
    <row r="9" spans="1:13" ht="17" thickBot="1" x14ac:dyDescent="0.25">
      <c r="A9" s="19" t="s">
        <v>19</v>
      </c>
      <c r="B9" s="19" t="s">
        <v>22</v>
      </c>
      <c r="C9" s="18" t="s">
        <v>37</v>
      </c>
      <c r="D9" s="18" t="s">
        <v>3</v>
      </c>
      <c r="E9" s="18" t="s">
        <v>4</v>
      </c>
      <c r="F9" s="18" t="s">
        <v>5</v>
      </c>
      <c r="G9" s="7" t="s">
        <v>6</v>
      </c>
      <c r="H9" s="7" t="s">
        <v>7</v>
      </c>
      <c r="I9" s="7" t="s">
        <v>8</v>
      </c>
      <c r="J9" s="7" t="s">
        <v>9</v>
      </c>
      <c r="K9" s="16" t="s">
        <v>30</v>
      </c>
      <c r="L9" s="3" t="s">
        <v>10</v>
      </c>
      <c r="M9" s="4" t="s">
        <v>11</v>
      </c>
    </row>
    <row r="10" spans="1:13" ht="17" thickBot="1" x14ac:dyDescent="0.25">
      <c r="A10" s="20" t="s">
        <v>21</v>
      </c>
      <c r="B10" s="20" t="s">
        <v>23</v>
      </c>
      <c r="C10" s="10">
        <v>3</v>
      </c>
      <c r="D10" s="10">
        <v>0.06</v>
      </c>
      <c r="E10" s="10">
        <v>0.24</v>
      </c>
      <c r="F10" s="10">
        <v>17</v>
      </c>
      <c r="G10" s="7">
        <f>(C10-D10)/(E10*SQRT((F10+1)/F10))</f>
        <v>11.904860118642487</v>
      </c>
      <c r="H10" s="7">
        <f>F10-1</f>
        <v>16</v>
      </c>
      <c r="I10" s="7">
        <f>ABS(G10)</f>
        <v>11.904860118642487</v>
      </c>
      <c r="J10" s="7">
        <f>IF(E10=0,"non calculable",IF(AND(RIGHT(A10,3)="bas",RIGHT(B10,3)="bas"),ROUND(1-(_xlfn.T.DIST.RT(G10,F10-1)),4),IF(AND(RIGHT(A10,3)="bas",RIGHT(B10,3)="evé"),ROUND(_xlfn.T.DIST.RT(G10,F10-1),4),IF(AND(RIGHT(A10,3)="bas",RIGHT(B10,3)="ale"),ROUND(_xlfn.T.DIST.2T(ABS(G10),F10-1),4),IF(AND(RIGHT(A10,3)="evé",RIGHT(B10,3)="bas"),ROUND(_xlfn.T.DIST.RT(G10,F10-1),4),IF(AND(RIGHT(A10,3)="evé",RIGHT(B10,3)="evé"),ROUND(1-(_xlfn.T.DIST.RT(G10,F10-1)),4),IF(AND(RIGHT(A10,3)="evé",RIGHT(B10,3)="ale"),ROUND(_xlfn.T.DIST.2T(ABS(G10),F10-1),4))))))))</f>
        <v>1</v>
      </c>
      <c r="K10" s="24" t="str">
        <f>IF(J10&lt;=0.02,"hors seuil","")</f>
        <v/>
      </c>
      <c r="L10" s="14">
        <f>IF(G10&lt;0,J10,(100-J10))</f>
        <v>99</v>
      </c>
      <c r="M10" s="28" t="str">
        <f>IFERROR(IF(AND(E10=0,C10=D10),"Fréquent",IF(AND(RIGHT(B10,3)="bas",LEFT(K10,1)="H",(J10*100)&lt;=5),"HC - bas peu fréquent",IF(AND(RIGHT(B10,3)="bas",K10="",(J10*100)&gt;=95),"HI - élevé peu fréquent",IF(AND(RIGHT(B10,3)="bas",K10=""),"HI - fréquent",IF(AND(RIGHT(B10,3)="evé",LEFT(K10,1)="H",(J10*100)&lt;=5),"HC - élevé peu fréquent",IF(AND(RIGHT(B10,3)="evé",LEFT(K10,1)="",(J10*100)&gt;=95),"HI - bas peu fréquent",IF(AND(RIGHT(B10,3)="evé",LEFT(K10)=""),"HI - fréquent",IF(AND(RIGHT(B10,3)="ale",K10=""),"HC - fréquent",IF(AND(RIGHT(B10,3)="ale",RIGHT(A10,3)="bas",G10&lt;0,(J10*100)&lt;=5),"HI - bas peu fréquent",IF(AND(RIGHT(B10,3)="ale",RIGHT(A10,3)="bas",G10&gt;0,(J10*100)&lt;=5),"HI - élevé peu fréquent",IF(AND(RIGHT(B10,3)="ale",RIGHT(A10,3)="evé",G10&gt;0,(J10*100)&lt;=5),"HI - bas peu fréquent",IF(AND(RIGHT(B10,3)="ale",RIGHT(A10,3)="evé",G10&lt;0,(J10*100)&lt;=5),"HI - élevé peu fréquent","NON DESCRIPTIBLE (DS=0; S≠moy)")))))))))))),"")</f>
        <v>HI - bas peu fréquent</v>
      </c>
    </row>
    <row r="11" spans="1:13" x14ac:dyDescent="0.2">
      <c r="J11" s="6"/>
      <c r="K11" s="6"/>
      <c r="L11" s="30"/>
      <c r="M11" s="31"/>
    </row>
    <row r="12" spans="1:13" ht="28" thickBot="1" x14ac:dyDescent="0.4">
      <c r="C12" s="47" t="s">
        <v>18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1:13" ht="17" thickBot="1" x14ac:dyDescent="0.25">
      <c r="A13" s="53" t="s">
        <v>0</v>
      </c>
      <c r="B13" s="53"/>
      <c r="C13" s="53"/>
      <c r="D13" s="53"/>
      <c r="E13" s="53"/>
      <c r="F13" s="54"/>
      <c r="G13" s="48" t="s">
        <v>1</v>
      </c>
      <c r="H13" s="49"/>
      <c r="I13" s="49"/>
      <c r="J13" s="50"/>
      <c r="K13" s="17"/>
      <c r="L13" s="51" t="s">
        <v>2</v>
      </c>
      <c r="M13" s="52"/>
    </row>
    <row r="14" spans="1:13" ht="17" thickBot="1" x14ac:dyDescent="0.25">
      <c r="A14" s="19" t="s">
        <v>19</v>
      </c>
      <c r="B14" s="19" t="s">
        <v>22</v>
      </c>
      <c r="C14" s="18" t="s">
        <v>37</v>
      </c>
      <c r="D14" s="18" t="s">
        <v>3</v>
      </c>
      <c r="E14" s="18" t="s">
        <v>4</v>
      </c>
      <c r="F14" s="2"/>
      <c r="G14" s="7"/>
      <c r="H14" s="7"/>
      <c r="I14" s="7" t="s">
        <v>12</v>
      </c>
      <c r="J14" s="7" t="s">
        <v>9</v>
      </c>
      <c r="K14" s="16" t="s">
        <v>30</v>
      </c>
      <c r="L14" s="3" t="s">
        <v>10</v>
      </c>
      <c r="M14" s="4" t="s">
        <v>11</v>
      </c>
    </row>
    <row r="15" spans="1:13" ht="17" thickBot="1" x14ac:dyDescent="0.25">
      <c r="A15" s="20" t="s">
        <v>21</v>
      </c>
      <c r="B15" s="20" t="s">
        <v>25</v>
      </c>
      <c r="C15" s="10">
        <v>4</v>
      </c>
      <c r="D15" s="10">
        <v>2</v>
      </c>
      <c r="E15" s="10">
        <v>1</v>
      </c>
      <c r="F15" s="5"/>
      <c r="G15" s="7"/>
      <c r="H15" s="7"/>
      <c r="I15" s="7">
        <f>IF(RIGHT(A15,3)="bas",(C15-D15)/E15,((C15-D15)/E15)*(-1))</f>
        <v>-2</v>
      </c>
      <c r="J15" s="7">
        <f>NORMSDIST(I15)</f>
        <v>2.2750131948179191E-2</v>
      </c>
      <c r="K15" s="24" t="str">
        <f>IF(C15="","",IF(AND(RIGHT(B15,3)= "ale",OR(I15&lt;=(-1.96), I15&gt;=(1.96))),"hors seuil",IF(AND(RIGHT(A15,3)= "bas",RIGHT(B15,3)="bas",I15&lt;=-1.645), "hors seuil",IF(AND(RIGHT(A15,3)= "evé",RIGHT(B15,3)="bas",I15&lt;=-1.645 ), "hors seuil", IF(AND(RIGHT(A15,3)= "bas",RIGHT(B15,3)="evé",I15&gt;=1.645 ), "hors seuil", IF(AND(RIGHT(A15,3)= "evé",RIGHT(B15,3)="evé",I15&gt;=1.645), "hors seuil", ""))))))</f>
        <v>hors seuil</v>
      </c>
      <c r="L15" s="23">
        <f>J15*100</f>
        <v>2.2750131948179191</v>
      </c>
      <c r="M15" s="28" t="str">
        <f>IFERROR(IF(C15="","",IF(AND(RIGHT(B15,3)="ale",K15=""),"HC - fréquent",IF(AND(RIGHT(B15,3)="ale",LEFT(K15,1)="H",L15&lt;=5),"HI - bas peu fréquent",IF(AND(RIGHT(B15,3)="ale",LEFT(K15,1)="H",L15&gt;=95),"HI - élevé peu fréquent",IF(AND(RIGHT(B15,3)="bas",LEFT(K15,1)="H",L15&lt;=5),"HC - bas peu fréquent",IF(AND(RIGHT(B15,3)="bas",K15="",L15&gt;5,L15&lt;95),"HI - fréquent",IF(AND(RIGHT(B15,3)="bas",K15="",L15&gt;=95),"HI - élevé peu fréquent",IF(AND(RIGHT(B15,3)="evé",K15="",L15&lt;=5),"HI - bas peu fréquent",IF(AND(RIGHT(B15,3)="evé",K15="",L15&gt;5,L15&lt;95),"HI - fréquent",IF(AND(RIGHT(B15,3)="evé",LEFT(K15,1)="H",L15&gt;=95),"HC - élevé peu fréquent",)))))))))),"")</f>
        <v>HC - bas peu fréquent</v>
      </c>
    </row>
    <row r="17" spans="1:13" ht="28" thickBot="1" x14ac:dyDescent="0.4">
      <c r="C17" s="47" t="s">
        <v>14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</row>
    <row r="18" spans="1:13" ht="17" thickBot="1" x14ac:dyDescent="0.25">
      <c r="A18" s="53" t="s">
        <v>0</v>
      </c>
      <c r="B18" s="53"/>
      <c r="C18" s="53"/>
      <c r="D18" s="53"/>
      <c r="E18" s="53"/>
      <c r="F18" s="54"/>
      <c r="G18" s="48" t="s">
        <v>1</v>
      </c>
      <c r="H18" s="49"/>
      <c r="I18" s="49"/>
      <c r="J18" s="50"/>
      <c r="K18" s="17"/>
      <c r="L18" s="51" t="s">
        <v>2</v>
      </c>
      <c r="M18" s="52"/>
    </row>
    <row r="19" spans="1:13" ht="17" thickBot="1" x14ac:dyDescent="0.25">
      <c r="A19" s="19" t="s">
        <v>19</v>
      </c>
      <c r="B19" s="19" t="s">
        <v>22</v>
      </c>
      <c r="C19" s="18" t="s">
        <v>37</v>
      </c>
      <c r="D19" s="18" t="s">
        <v>3</v>
      </c>
      <c r="E19" s="18" t="s">
        <v>4</v>
      </c>
      <c r="F19" s="2"/>
      <c r="G19" s="7"/>
      <c r="H19" s="7"/>
      <c r="I19" s="7" t="s">
        <v>12</v>
      </c>
      <c r="J19" s="7" t="s">
        <v>9</v>
      </c>
      <c r="K19" s="16" t="s">
        <v>30</v>
      </c>
      <c r="L19" s="3" t="s">
        <v>10</v>
      </c>
      <c r="M19" s="4" t="s">
        <v>11</v>
      </c>
    </row>
    <row r="20" spans="1:13" ht="17" thickBot="1" x14ac:dyDescent="0.25">
      <c r="A20" s="20" t="s">
        <v>20</v>
      </c>
      <c r="B20" s="20" t="s">
        <v>25</v>
      </c>
      <c r="C20" s="10">
        <v>20</v>
      </c>
      <c r="D20" s="10">
        <v>53</v>
      </c>
      <c r="E20" s="10">
        <v>18</v>
      </c>
      <c r="F20" s="5"/>
      <c r="G20" s="7"/>
      <c r="H20" s="7"/>
      <c r="I20" s="7">
        <f>IF(RIGHT(A20,3)="bas",(C20-D20)/E20,((C20-D20)/E20)*(-1))</f>
        <v>-1.8333333333333333</v>
      </c>
      <c r="J20" s="7">
        <f>NORMSDIST(I20)</f>
        <v>3.337650758481725E-2</v>
      </c>
      <c r="K20" s="24" t="str">
        <f>IF(C20="","",IF(AND(RIGHT(B20,3)= "ale",OR(I20&lt;=(-2.33), I20&gt;=(2.33))),"hors seuil",IF(AND(RIGHT(A20,3)= "bas",RIGHT(B20,3)="bas",I20&lt;=-2.05), "hors seuil",IF(AND(RIGHT(A20,3)= "evé",RIGHT(B20,3)="bas",I20&lt;=-2.05 ), "hors seuil", IF(AND(RIGHT(A20,3)= "bas",RIGHT(B20,3)="evé",I20&gt;=2.05 ), "hors seuil", IF(AND(RIGHT(A20,3)= "evé",RIGHT(B20,3)="evé",I20&gt;=2.05), "hors seuil", ""))))))</f>
        <v/>
      </c>
      <c r="L20" s="15">
        <f>J20*100</f>
        <v>3.337650758481725</v>
      </c>
      <c r="M20" s="28" t="str">
        <f>IFERROR(IF(C20="","",IF(AND(RIGHT(B20,3)="ale",LEFT(K20,1)="H",L20&lt;=1),"HI - bas peu fréquent",IF(AND(RIGHT(B20,3)="ale",LEFT(K20,1)="H",L20&gt;=99),"HI - élevé peu fréquent",IF(AND(RIGHT(B20,3)="bas",LEFT(K20,1)="H",L20&lt;=2),"HC - bas peu fréquent",IF(AND(RIGHT(B20,3)="bas",K20="",L20&gt;2,L20&lt;98),"HI - fréquent",IF(AND(RIGHT(B20,3)="bas",K20="",L20&gt;=98),"HI - élevé peu fréquent",IF(AND(RIGHT(B20,3)="evé",K20="",L20&lt;=2),"HI - bas peu fréquent",IF(AND(RIGHT(B20,3)="evé",K20="",L20&gt;2,L20&lt;98),"HI - fréquent",IF(AND(RIGHT(B20,3)="evé",LEFT(K20,1)="H",L20&gt;=98),"HC - élevé peu fréquent",))))))))),"")</f>
        <v>HI - fréquent</v>
      </c>
    </row>
    <row r="22" spans="1:13" ht="28" thickBot="1" x14ac:dyDescent="0.4">
      <c r="C22" s="47" t="s">
        <v>15</v>
      </c>
      <c r="D22" s="47"/>
      <c r="E22" s="47"/>
      <c r="F22" s="47"/>
      <c r="G22" s="55"/>
      <c r="H22" s="55"/>
      <c r="I22" s="55"/>
      <c r="J22" s="55"/>
      <c r="K22" s="55"/>
      <c r="L22" s="55"/>
      <c r="M22" s="47"/>
    </row>
    <row r="23" spans="1:13" ht="17" thickBot="1" x14ac:dyDescent="0.25">
      <c r="A23" s="53" t="s">
        <v>0</v>
      </c>
      <c r="B23" s="53"/>
      <c r="C23" s="53"/>
      <c r="D23" s="53"/>
      <c r="E23" s="53"/>
      <c r="F23" s="54"/>
      <c r="G23" s="48" t="s">
        <v>1</v>
      </c>
      <c r="H23" s="49"/>
      <c r="I23" s="49"/>
      <c r="J23" s="50"/>
      <c r="K23" s="17"/>
      <c r="L23" s="51" t="s">
        <v>2</v>
      </c>
      <c r="M23" s="52"/>
    </row>
    <row r="24" spans="1:13" ht="17" thickBot="1" x14ac:dyDescent="0.25">
      <c r="A24" s="19" t="s">
        <v>19</v>
      </c>
      <c r="B24" s="19" t="s">
        <v>22</v>
      </c>
      <c r="C24" s="19" t="s">
        <v>42</v>
      </c>
      <c r="D24" s="9"/>
      <c r="E24" s="9"/>
      <c r="F24" s="9"/>
      <c r="G24" s="44">
        <f>IF(AND(LEFT(B25,1)="u",G25=1.645),5,IF(AND(LEFT(B25,1)="u",G25=2.05),2,IF(AND(LEFT(B25,1)="b",H25=1.96),2.5,IF(AND(LEFT(B25,1)="b",H25=2.33),1,""))))</f>
        <v>2</v>
      </c>
      <c r="H24" s="44">
        <f>100-G24</f>
        <v>98</v>
      </c>
      <c r="I24" s="7" t="s">
        <v>12</v>
      </c>
      <c r="J24" s="7" t="s">
        <v>9</v>
      </c>
      <c r="K24" s="16" t="s">
        <v>30</v>
      </c>
      <c r="L24" s="3" t="s">
        <v>10</v>
      </c>
      <c r="M24" s="4" t="s">
        <v>11</v>
      </c>
    </row>
    <row r="25" spans="1:13" ht="17" thickBot="1" x14ac:dyDescent="0.25">
      <c r="A25" s="20" t="s">
        <v>20</v>
      </c>
      <c r="B25" s="20" t="s">
        <v>25</v>
      </c>
      <c r="C25" s="10" t="s">
        <v>43</v>
      </c>
      <c r="D25" s="8"/>
      <c r="E25" s="8"/>
      <c r="F25" s="8"/>
      <c r="G25" s="45">
        <f>IF(LEFT(C25,1)="1",1.645,2.05)</f>
        <v>2.0499999999999998</v>
      </c>
      <c r="H25" s="45">
        <f>IF(LEFT(C25,1)="1",1.96,2.33)</f>
        <v>2.33</v>
      </c>
      <c r="I25" s="10">
        <v>-2.08</v>
      </c>
      <c r="J25" s="7">
        <f>NORMSDIST(I25)</f>
        <v>1.8762766434937749E-2</v>
      </c>
      <c r="K25" s="24" t="str">
        <f>IF(AND(RIGHT(B25,3)= "ale",OR(I25&lt;=(-H25), I25&gt;=(H25))),"hors seuil",IF(AND(RIGHT(A25,3)= "bas",RIGHT(B25,3)="bas",I25&lt;=-G25), "hors seuil",IF(AND(RIGHT(A25,3)= "evé",RIGHT(B25,3)="bas",I25&lt;=-G25 ), "hors seuil", IF(AND(RIGHT(A25,3)= "bas",RIGHT(B25,3)="evé",I25&gt;=G25), "hors seuil", IF(AND(RIGHT(A25,3)= "evé",RIGHT(B25,3)="evé",I25&gt;=G25), "hors seuil", "")))))</f>
        <v>hors seuil</v>
      </c>
      <c r="L25" s="15">
        <f>J25*100</f>
        <v>1.876276643493775</v>
      </c>
      <c r="M25" s="28" t="str">
        <f>IFERROR(IF(AND(RIGHT(B25,3)="ale",LEFT(K25,1)="H",L25&lt;=G24),"HI - bas peu fréquent",IF(AND(RIGHT(B25,3)="ale",LEFT(K25,1)="H",L25&gt;=H24),"HI - élevé peu fréquent",IF(AND(RIGHT(B25,3)="ale",LEFT(K25,1)="",L25&gt;G24,L25&lt;H24),"HC - fréquent",IF(AND(RIGHT(B25,3)="bas",LEFT(K25,1)="H",L25&lt;=G24),"HC - bas peu fréquent",IF(AND(RIGHT(B25,3)="bas",K25="",L25&gt;G24,L25&lt;H24),"HI - fréquent",IF(AND(RIGHT(B25,3)="bas",K25="",L25&gt;=H24),"HI - élevé peu fréquent",IF(AND(RIGHT(B25,3)="evé",K25="",L25&lt;=G24),"HI - bas peu fréquent",IF(AND(RIGHT(B25,3)="evé",K25="",L25&gt;G24,L25&lt;H24),"HI - fréquent",IF(AND(RIGHT(B25,3)="evé",LEFT(K25,1)="H",L25&gt;=H24),"HC - élevé peu fréquent",))))))))),"")</f>
        <v>HC - bas peu fréquent</v>
      </c>
    </row>
    <row r="26" spans="1:13" x14ac:dyDescent="0.2">
      <c r="A26" s="36"/>
      <c r="B26" s="36"/>
      <c r="C26" s="37"/>
      <c r="D26" s="8"/>
      <c r="E26" s="8"/>
      <c r="F26" s="8"/>
      <c r="G26" s="38"/>
      <c r="H26" s="38"/>
      <c r="I26" s="37"/>
      <c r="J26" s="39"/>
      <c r="K26" s="39"/>
      <c r="L26" s="40"/>
      <c r="M26" s="32"/>
    </row>
    <row r="27" spans="1:13" x14ac:dyDescent="0.2">
      <c r="A27" s="36"/>
      <c r="B27" s="36"/>
      <c r="C27" s="37"/>
      <c r="D27" s="8"/>
      <c r="E27" s="8"/>
      <c r="F27" s="8"/>
      <c r="G27" s="38"/>
      <c r="H27" s="41"/>
      <c r="I27" s="42" t="s">
        <v>45</v>
      </c>
      <c r="J27" s="41"/>
      <c r="K27" s="41"/>
      <c r="L27" s="43"/>
      <c r="M27" s="32"/>
    </row>
    <row r="28" spans="1:13" x14ac:dyDescent="0.2">
      <c r="A28" s="36"/>
      <c r="B28" s="36"/>
      <c r="C28" s="37"/>
      <c r="D28" s="8"/>
      <c r="E28" s="8"/>
      <c r="F28" s="8"/>
      <c r="G28" s="38"/>
      <c r="H28" s="41"/>
      <c r="I28" s="42" t="s">
        <v>46</v>
      </c>
      <c r="J28" s="41"/>
      <c r="K28" s="41"/>
      <c r="L28" s="43"/>
      <c r="M28" s="32"/>
    </row>
    <row r="29" spans="1:13" x14ac:dyDescent="0.2">
      <c r="A29" s="36"/>
      <c r="B29" s="36"/>
      <c r="C29" s="37"/>
      <c r="D29" s="8"/>
      <c r="E29" s="8"/>
      <c r="F29" s="8"/>
      <c r="G29" s="38"/>
      <c r="H29" s="38"/>
      <c r="I29" s="37"/>
      <c r="J29" s="39"/>
      <c r="K29" s="39"/>
      <c r="L29" s="40"/>
      <c r="M29" s="32"/>
    </row>
    <row r="30" spans="1:13" x14ac:dyDescent="0.2">
      <c r="A30" s="36"/>
      <c r="B30" s="36"/>
      <c r="C30" s="37"/>
      <c r="D30" s="8"/>
      <c r="E30" s="8"/>
      <c r="F30" s="8"/>
      <c r="G30" s="38"/>
      <c r="H30" s="38"/>
      <c r="I30" s="37"/>
      <c r="J30" s="39"/>
      <c r="K30" s="39"/>
      <c r="L30" s="40"/>
      <c r="M30" s="32"/>
    </row>
    <row r="31" spans="1:13" ht="17" thickBot="1" x14ac:dyDescent="0.25">
      <c r="C31" s="9"/>
      <c r="D31" s="9"/>
      <c r="E31" s="9"/>
      <c r="F31" s="9"/>
      <c r="G31" s="46" t="s">
        <v>47</v>
      </c>
      <c r="H31" s="46"/>
      <c r="I31" s="11"/>
      <c r="J31" s="11"/>
      <c r="K31" s="11"/>
      <c r="L31" s="9"/>
      <c r="M31" s="9"/>
    </row>
    <row r="32" spans="1:13" ht="17" thickBot="1" x14ac:dyDescent="0.25">
      <c r="A32" s="19" t="s">
        <v>19</v>
      </c>
      <c r="B32" s="19" t="s">
        <v>26</v>
      </c>
      <c r="C32" s="8"/>
      <c r="D32" s="8"/>
      <c r="E32" s="8"/>
      <c r="F32" s="8"/>
      <c r="G32" s="19" t="s">
        <v>38</v>
      </c>
      <c r="H32" s="19" t="s">
        <v>41</v>
      </c>
      <c r="I32" s="12"/>
      <c r="J32" s="11"/>
      <c r="K32" s="11"/>
      <c r="L32" s="13"/>
      <c r="M32" s="32"/>
    </row>
    <row r="33" spans="1:12" ht="52" thickBot="1" x14ac:dyDescent="0.25">
      <c r="A33" s="21" t="s">
        <v>20</v>
      </c>
      <c r="B33" s="35" t="s">
        <v>27</v>
      </c>
      <c r="G33" s="33" t="s">
        <v>20</v>
      </c>
      <c r="H33" s="34" t="s">
        <v>39</v>
      </c>
      <c r="I33" s="8"/>
      <c r="J33" s="8"/>
      <c r="K33" s="8"/>
      <c r="L33" s="8"/>
    </row>
    <row r="34" spans="1:12" ht="52" thickBot="1" x14ac:dyDescent="0.25">
      <c r="A34" s="21" t="s">
        <v>21</v>
      </c>
      <c r="B34" s="35" t="s">
        <v>28</v>
      </c>
      <c r="G34" s="33" t="s">
        <v>21</v>
      </c>
      <c r="H34" s="34" t="s">
        <v>40</v>
      </c>
    </row>
    <row r="35" spans="1:12" ht="69" thickBot="1" x14ac:dyDescent="0.25">
      <c r="H35" s="22" t="s">
        <v>48</v>
      </c>
    </row>
    <row r="36" spans="1:12" ht="17" thickBot="1" x14ac:dyDescent="0.25">
      <c r="A36" s="19" t="s">
        <v>22</v>
      </c>
      <c r="B36" s="19" t="s">
        <v>26</v>
      </c>
    </row>
    <row r="37" spans="1:12" ht="324" thickBot="1" x14ac:dyDescent="0.25">
      <c r="A37" s="21" t="s">
        <v>25</v>
      </c>
      <c r="B37" s="22" t="s">
        <v>35</v>
      </c>
    </row>
    <row r="38" spans="1:12" ht="303" customHeight="1" thickBot="1" x14ac:dyDescent="0.25">
      <c r="A38" s="21" t="s">
        <v>23</v>
      </c>
      <c r="B38" s="22" t="s">
        <v>36</v>
      </c>
    </row>
    <row r="39" spans="1:12" ht="154" thickBot="1" x14ac:dyDescent="0.25">
      <c r="A39" s="21" t="s">
        <v>24</v>
      </c>
      <c r="B39" s="22" t="s">
        <v>29</v>
      </c>
    </row>
    <row r="40" spans="1:12" ht="17" thickBot="1" x14ac:dyDescent="0.25"/>
    <row r="41" spans="1:12" ht="17" thickBot="1" x14ac:dyDescent="0.25">
      <c r="A41" s="26" t="s">
        <v>11</v>
      </c>
    </row>
    <row r="42" spans="1:12" ht="18" thickBot="1" x14ac:dyDescent="0.25">
      <c r="A42" s="21" t="s">
        <v>31</v>
      </c>
      <c r="B42" s="22" t="s">
        <v>32</v>
      </c>
    </row>
    <row r="43" spans="1:12" ht="18" thickBot="1" x14ac:dyDescent="0.25">
      <c r="A43" s="21" t="s">
        <v>33</v>
      </c>
      <c r="B43" s="22" t="s">
        <v>34</v>
      </c>
    </row>
  </sheetData>
  <mergeCells count="21">
    <mergeCell ref="L13:M13"/>
    <mergeCell ref="L23:M23"/>
    <mergeCell ref="A23:F23"/>
    <mergeCell ref="A13:F13"/>
    <mergeCell ref="A18:F18"/>
    <mergeCell ref="G31:H31"/>
    <mergeCell ref="C2:M2"/>
    <mergeCell ref="G3:J3"/>
    <mergeCell ref="L3:M3"/>
    <mergeCell ref="C12:M12"/>
    <mergeCell ref="A3:F3"/>
    <mergeCell ref="A8:F8"/>
    <mergeCell ref="C7:M7"/>
    <mergeCell ref="G8:J8"/>
    <mergeCell ref="L8:M8"/>
    <mergeCell ref="C17:M17"/>
    <mergeCell ref="G18:J18"/>
    <mergeCell ref="L18:M18"/>
    <mergeCell ref="C22:M22"/>
    <mergeCell ref="G23:J23"/>
    <mergeCell ref="G13:J1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8AFBB58-74CC-B446-AAC4-D18251E07FF0}">
          <x14:formula1>
            <xm:f>listes!$A$1:$A$2</xm:f>
          </x14:formula1>
          <xm:sqref>A5 A10 A15 A20 A25:A30</xm:sqref>
        </x14:dataValidation>
        <x14:dataValidation type="list" allowBlank="1" showInputMessage="1" showErrorMessage="1" xr:uid="{5005C5E9-F5F8-4147-9FA7-6A0FE0A5F6F7}">
          <x14:formula1>
            <xm:f>listes!$B$1:$B$3</xm:f>
          </x14:formula1>
          <xm:sqref>B5 B10 B15 B20 B25:B30</xm:sqref>
        </x14:dataValidation>
        <x14:dataValidation type="list" allowBlank="1" showInputMessage="1" showErrorMessage="1" xr:uid="{64FBD55F-6B04-7F4B-AA38-9720D32D88D9}">
          <x14:formula1>
            <xm:f>listes!$C$1:$C$2</xm:f>
          </x14:formula1>
          <xm:sqref>C25:C30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8FD54-610D-204A-A7D2-B2A04EF10911}">
  <dimension ref="A1:C3"/>
  <sheetViews>
    <sheetView zoomScale="102" workbookViewId="0">
      <selection activeCell="C2" sqref="C2"/>
    </sheetView>
  </sheetViews>
  <sheetFormatPr baseColWidth="10" defaultColWidth="37.1640625" defaultRowHeight="16" x14ac:dyDescent="0.2"/>
  <sheetData>
    <row r="1" spans="1:3" x14ac:dyDescent="0.2">
      <c r="A1" t="s">
        <v>20</v>
      </c>
      <c r="B1" t="s">
        <v>25</v>
      </c>
      <c r="C1" t="s">
        <v>44</v>
      </c>
    </row>
    <row r="2" spans="1:3" x14ac:dyDescent="0.2">
      <c r="A2" t="s">
        <v>21</v>
      </c>
      <c r="B2" t="s">
        <v>23</v>
      </c>
      <c r="C2" t="s">
        <v>43</v>
      </c>
    </row>
    <row r="3" spans="1:3" x14ac:dyDescent="0.2">
      <c r="B3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arbre décisionnel</vt:lpstr>
      <vt:lpstr>analyses</vt:lpstr>
      <vt:lpstr>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Willems Sylvie</dc:creator>
  <cp:lastModifiedBy>Willems Sylvie</cp:lastModifiedBy>
  <dcterms:created xsi:type="dcterms:W3CDTF">2025-04-05T11:13:05Z</dcterms:created>
  <dcterms:modified xsi:type="dcterms:W3CDTF">2025-05-27T15:39:57Z</dcterms:modified>
</cp:coreProperties>
</file>