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ormation doctorale (ordi bureau)\thèse belgique\redaction article\Article 1\CMP revisions\Supplementary\"/>
    </mc:Choice>
  </mc:AlternateContent>
  <xr:revisionPtr revIDLastSave="0" documentId="13_ncr:1_{1361293C-7B6D-4EE0-86D3-F39E3F0B96FF}" xr6:coauthVersionLast="47" xr6:coauthVersionMax="47" xr10:uidLastSave="{00000000-0000-0000-0000-000000000000}"/>
  <bookViews>
    <workbookView xWindow="-120" yWindow="-120" windowWidth="29040" windowHeight="16440" activeTab="1" xr2:uid="{67370CBB-61F9-4563-899B-3DA7EDBA795F}"/>
  </bookViews>
  <sheets>
    <sheet name="Feuil1" sheetId="8" r:id="rId1"/>
    <sheet name="G and J" sheetId="1" r:id="rId2"/>
    <sheet name="G with t and CR" sheetId="4" r:id="rId3"/>
    <sheet name="J with t and CR" sheetId="6" r:id="rId4"/>
    <sheet name="Comparison of the method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J6" i="1"/>
  <c r="I6" i="1" s="1"/>
  <c r="J7" i="1"/>
  <c r="I7" i="1" s="1"/>
  <c r="J8" i="1"/>
  <c r="I8" i="1" s="1"/>
  <c r="J9" i="1"/>
  <c r="I9" i="1" s="1"/>
  <c r="J10" i="1"/>
  <c r="I10" i="1" s="1"/>
  <c r="J11" i="1"/>
  <c r="I11" i="1" s="1"/>
  <c r="J12" i="1"/>
  <c r="I12" i="1" s="1"/>
  <c r="J13" i="1"/>
  <c r="I13" i="1" s="1"/>
  <c r="J14" i="1"/>
  <c r="I14" i="1" s="1"/>
  <c r="J15" i="1"/>
  <c r="I15" i="1" s="1"/>
  <c r="J16" i="1"/>
  <c r="I16" i="1" s="1"/>
  <c r="J17" i="1"/>
  <c r="I17" i="1" s="1"/>
  <c r="J18" i="1"/>
  <c r="I18" i="1" s="1"/>
  <c r="J19" i="1"/>
  <c r="I19" i="1" s="1"/>
  <c r="J20" i="1"/>
  <c r="I20" i="1" s="1"/>
  <c r="J21" i="1"/>
  <c r="I21" i="1" s="1"/>
  <c r="J22" i="1"/>
  <c r="I22" i="1" s="1"/>
  <c r="J23" i="1"/>
  <c r="I23" i="1" s="1"/>
  <c r="J24" i="1"/>
  <c r="I24" i="1" s="1"/>
  <c r="J5" i="1"/>
  <c r="D10" i="6"/>
  <c r="D6" i="6"/>
  <c r="D7" i="6"/>
  <c r="D8" i="6"/>
  <c r="D9" i="6"/>
  <c r="D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5" i="6"/>
  <c r="M6" i="6"/>
  <c r="M7" i="6"/>
  <c r="M8" i="6"/>
  <c r="M9" i="6"/>
  <c r="M10" i="6"/>
  <c r="M11" i="6"/>
  <c r="M13" i="6"/>
  <c r="M14" i="6"/>
  <c r="M15" i="6"/>
  <c r="M16" i="6"/>
  <c r="M17" i="6"/>
  <c r="M18" i="6"/>
  <c r="M19" i="6"/>
  <c r="M20" i="6"/>
  <c r="M21" i="6"/>
  <c r="M22" i="6"/>
  <c r="M23" i="6"/>
  <c r="M24" i="6"/>
  <c r="M5" i="6"/>
  <c r="K6" i="6"/>
  <c r="K7" i="6"/>
  <c r="K8" i="6"/>
  <c r="K9" i="6"/>
  <c r="K10" i="6"/>
  <c r="K11" i="6"/>
  <c r="K13" i="6"/>
  <c r="K14" i="6"/>
  <c r="K15" i="6"/>
  <c r="K16" i="6"/>
  <c r="K17" i="6"/>
  <c r="K18" i="6"/>
  <c r="K19" i="6"/>
  <c r="K20" i="6"/>
  <c r="K21" i="6"/>
  <c r="K22" i="6"/>
  <c r="K23" i="6"/>
  <c r="K24" i="6"/>
  <c r="K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5" i="6"/>
  <c r="Y14" i="4"/>
  <c r="AD5" i="1"/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20" i="1"/>
  <c r="L21" i="1"/>
  <c r="L22" i="1"/>
  <c r="L23" i="1"/>
  <c r="L5" i="1"/>
  <c r="AB14" i="4" l="1"/>
  <c r="AA14" i="4"/>
  <c r="Z14" i="4"/>
  <c r="H24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5" i="1"/>
  <c r="AF5" i="1" l="1"/>
  <c r="AK11" i="1" l="1"/>
  <c r="AL11" i="1"/>
  <c r="AL13" i="1"/>
  <c r="AK14" i="1"/>
  <c r="AL14" i="1"/>
  <c r="AK15" i="1"/>
  <c r="AL15" i="1"/>
  <c r="AK16" i="1"/>
  <c r="AL16" i="1"/>
  <c r="AK18" i="1"/>
  <c r="AL18" i="1"/>
  <c r="AK20" i="1"/>
  <c r="AL20" i="1"/>
  <c r="AL22" i="1"/>
  <c r="AN16" i="1"/>
  <c r="AN17" i="1"/>
  <c r="AN18" i="1"/>
  <c r="AN19" i="1"/>
  <c r="AN20" i="1"/>
  <c r="AN21" i="1"/>
  <c r="AN22" i="1"/>
  <c r="AN23" i="1"/>
  <c r="AN13" i="1" l="1"/>
  <c r="AN11" i="1"/>
  <c r="AN15" i="1"/>
  <c r="AN14" i="1"/>
  <c r="AN7" i="1"/>
  <c r="AL9" i="1"/>
  <c r="AK9" i="1"/>
  <c r="AL8" i="1"/>
  <c r="AN6" i="1"/>
  <c r="AK8" i="1"/>
  <c r="AL10" i="1"/>
  <c r="AJ7" i="1"/>
  <c r="AH5" i="1"/>
  <c r="AK5" i="1"/>
  <c r="AJ10" i="1"/>
  <c r="AK10" i="1"/>
  <c r="AJ13" i="1"/>
  <c r="AK13" i="1"/>
  <c r="AL5" i="1"/>
  <c r="AJ22" i="1"/>
  <c r="AK22" i="1"/>
  <c r="AJ24" i="1"/>
  <c r="AJ11" i="1"/>
  <c r="AJ23" i="1"/>
  <c r="AJ17" i="1"/>
  <c r="AJ15" i="1"/>
  <c r="AJ9" i="1"/>
  <c r="AJ8" i="1"/>
  <c r="AJ20" i="1"/>
  <c r="AJ16" i="1"/>
  <c r="AJ5" i="1"/>
  <c r="AJ19" i="1"/>
  <c r="AJ6" i="1"/>
  <c r="AJ14" i="1"/>
  <c r="AJ21" i="1"/>
  <c r="AJ18" i="1"/>
  <c r="AJ12" i="1"/>
  <c r="AI6" i="1"/>
  <c r="AI17" i="1"/>
  <c r="AI21" i="1"/>
  <c r="AI20" i="1"/>
  <c r="AI7" i="1"/>
  <c r="AI18" i="1"/>
  <c r="AI16" i="1"/>
  <c r="AI13" i="1"/>
  <c r="AI8" i="1"/>
  <c r="AI24" i="1"/>
  <c r="AI11" i="1"/>
  <c r="AI14" i="1"/>
  <c r="AI19" i="1"/>
  <c r="AI23" i="1"/>
  <c r="AI10" i="1"/>
  <c r="AI5" i="1"/>
  <c r="AI15" i="1"/>
  <c r="AI22" i="1"/>
  <c r="AI9" i="1"/>
  <c r="AH6" i="1"/>
  <c r="AG7" i="1"/>
  <c r="AG11" i="1"/>
  <c r="AG13" i="1"/>
  <c r="AG14" i="1"/>
  <c r="AG15" i="1"/>
  <c r="AG16" i="1"/>
  <c r="AG17" i="1"/>
  <c r="AG18" i="1"/>
  <c r="AG19" i="1"/>
  <c r="AG20" i="1"/>
  <c r="AG21" i="1"/>
  <c r="AG22" i="1"/>
  <c r="AG23" i="1"/>
  <c r="AM16" i="1" l="1"/>
  <c r="AO22" i="1"/>
  <c r="AO20" i="1"/>
  <c r="AM17" i="1"/>
  <c r="AM21" i="1"/>
  <c r="AO19" i="1"/>
  <c r="AM23" i="1"/>
  <c r="AO24" i="1"/>
  <c r="AM18" i="1"/>
  <c r="AO13" i="1"/>
  <c r="AM9" i="1"/>
  <c r="AN8" i="1"/>
  <c r="AN10" i="1"/>
  <c r="AO7" i="1"/>
  <c r="AO15" i="1"/>
  <c r="AN9" i="1"/>
  <c r="AM14" i="1"/>
  <c r="AM11" i="1"/>
  <c r="AO8" i="1"/>
  <c r="AG6" i="1"/>
  <c r="AG9" i="1"/>
  <c r="AG8" i="1"/>
  <c r="AF6" i="1"/>
  <c r="AO10" i="1"/>
  <c r="AG10" i="1"/>
  <c r="AO18" i="1"/>
  <c r="AH22" i="1"/>
  <c r="AF22" i="1"/>
  <c r="AH20" i="1"/>
  <c r="AF20" i="1"/>
  <c r="AH21" i="1"/>
  <c r="AF21" i="1"/>
  <c r="AH23" i="1"/>
  <c r="AF23" i="1"/>
  <c r="AH17" i="1"/>
  <c r="AF17" i="1"/>
  <c r="AH16" i="1"/>
  <c r="AF16" i="1"/>
  <c r="AH15" i="1"/>
  <c r="AF15" i="1"/>
  <c r="AH24" i="1"/>
  <c r="AF24" i="1"/>
  <c r="AH14" i="1"/>
  <c r="AF14" i="1"/>
  <c r="AH18" i="1"/>
  <c r="AF18" i="1"/>
  <c r="AH13" i="1"/>
  <c r="AF13" i="1"/>
  <c r="AH19" i="1"/>
  <c r="AF19" i="1"/>
  <c r="AF12" i="1"/>
  <c r="AH7" i="1"/>
  <c r="AF7" i="1"/>
  <c r="AH11" i="1"/>
  <c r="AF11" i="1"/>
  <c r="AH10" i="1"/>
  <c r="AF10" i="1"/>
  <c r="AH9" i="1"/>
  <c r="AF9" i="1"/>
  <c r="AH8" i="1"/>
  <c r="AF8" i="1"/>
  <c r="AN5" i="1"/>
  <c r="AM5" i="1"/>
  <c r="AO6" i="1"/>
  <c r="AO23" i="1"/>
  <c r="AM19" i="1"/>
  <c r="AM6" i="1"/>
  <c r="AG5" i="1"/>
  <c r="AO17" i="1"/>
  <c r="AO5" i="1"/>
  <c r="AM20" i="1"/>
  <c r="AO21" i="1"/>
  <c r="AM13" i="1"/>
  <c r="AM15" i="1"/>
  <c r="AM10" i="1"/>
  <c r="AM8" i="1"/>
  <c r="AO14" i="1"/>
  <c r="AO16" i="1"/>
  <c r="AO11" i="1"/>
  <c r="AO9" i="1"/>
  <c r="AM22" i="1"/>
  <c r="AM7" i="1"/>
  <c r="AD10" i="1"/>
  <c r="AE10" i="1"/>
  <c r="AD11" i="1"/>
  <c r="AE11" i="1"/>
  <c r="AD7" i="1"/>
  <c r="AE7" i="1"/>
  <c r="AD19" i="1"/>
  <c r="AE19" i="1"/>
  <c r="AD18" i="1"/>
  <c r="AE18" i="1"/>
  <c r="AD9" i="1"/>
  <c r="AE9" i="1"/>
  <c r="AE22" i="1"/>
  <c r="AD22" i="1"/>
  <c r="AD8" i="1"/>
  <c r="AE8" i="1"/>
  <c r="AD6" i="1"/>
  <c r="AE6" i="1"/>
  <c r="AD21" i="1"/>
  <c r="AE21" i="1"/>
  <c r="AE23" i="1"/>
  <c r="AD23" i="1"/>
  <c r="AD20" i="1"/>
  <c r="AE20" i="1"/>
  <c r="AD17" i="1"/>
  <c r="AE17" i="1"/>
  <c r="AE16" i="1"/>
  <c r="AD16" i="1"/>
  <c r="AE14" i="1"/>
  <c r="AD14" i="1"/>
  <c r="AE5" i="1"/>
  <c r="AE15" i="1"/>
  <c r="AD15" i="1"/>
  <c r="AD13" i="1"/>
  <c r="AE13" i="1"/>
  <c r="AD12" i="1"/>
  <c r="AE12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5" i="1"/>
  <c r="O7" i="1" l="1"/>
  <c r="O6" i="1"/>
  <c r="O21" i="1"/>
  <c r="O23" i="1"/>
  <c r="O17" i="1"/>
  <c r="O22" i="1"/>
  <c r="O19" i="1"/>
  <c r="O16" i="1"/>
  <c r="O14" i="1"/>
  <c r="O13" i="1"/>
  <c r="O20" i="1"/>
  <c r="O18" i="1"/>
  <c r="O9" i="1"/>
  <c r="O5" i="1"/>
  <c r="O24" i="1"/>
  <c r="O15" i="1"/>
  <c r="O12" i="1"/>
  <c r="O11" i="1"/>
  <c r="O10" i="1"/>
  <c r="O8" i="1"/>
</calcChain>
</file>

<file path=xl/sharedStrings.xml><?xml version="1.0" encoding="utf-8"?>
<sst xmlns="http://schemas.openxmlformats.org/spreadsheetml/2006/main" count="363" uniqueCount="194">
  <si>
    <t>G 0</t>
  </si>
  <si>
    <t>No crystal corona</t>
  </si>
  <si>
    <t>G 1-2</t>
  </si>
  <si>
    <t>G 1-3</t>
  </si>
  <si>
    <t>G 1-4</t>
  </si>
  <si>
    <t>G 2-3</t>
  </si>
  <si>
    <t>G 2-4</t>
  </si>
  <si>
    <t>G 3-1</t>
  </si>
  <si>
    <t>G 3-4</t>
  </si>
  <si>
    <t>G 3-5</t>
  </si>
  <si>
    <t>G 3-6</t>
  </si>
  <si>
    <t>Type</t>
  </si>
  <si>
    <t>ISO</t>
  </si>
  <si>
    <t>Cooling</t>
  </si>
  <si>
    <t>G 2-2</t>
  </si>
  <si>
    <t>CR (°C/h)</t>
  </si>
  <si>
    <t>-</t>
  </si>
  <si>
    <r>
      <t>T</t>
    </r>
    <r>
      <rPr>
        <vertAlign val="subscript"/>
        <sz val="11"/>
        <color theme="1"/>
        <rFont val="Aptos Narrow"/>
        <family val="2"/>
        <scheme val="minor"/>
      </rPr>
      <t>i</t>
    </r>
    <r>
      <rPr>
        <sz val="11"/>
        <color theme="1"/>
        <rFont val="Aptos Narrow"/>
        <family val="2"/>
        <scheme val="minor"/>
      </rPr>
      <t xml:space="preserve"> (°C)</t>
    </r>
  </si>
  <si>
    <r>
      <t>T</t>
    </r>
    <r>
      <rPr>
        <vertAlign val="subscript"/>
        <sz val="11"/>
        <color theme="1"/>
        <rFont val="Aptos Narrow"/>
        <family val="2"/>
        <scheme val="minor"/>
      </rPr>
      <t>f</t>
    </r>
    <r>
      <rPr>
        <sz val="11"/>
        <color theme="1"/>
        <rFont val="Aptos Narrow"/>
        <family val="2"/>
        <scheme val="minor"/>
      </rPr>
      <t xml:space="preserve"> (°C)</t>
    </r>
  </si>
  <si>
    <r>
      <t>t</t>
    </r>
    <r>
      <rPr>
        <vertAlign val="subscript"/>
        <sz val="11"/>
        <color theme="1"/>
        <rFont val="Aptos Narrow"/>
        <family val="2"/>
        <scheme val="minor"/>
      </rPr>
      <t>cooling</t>
    </r>
    <r>
      <rPr>
        <sz val="11"/>
        <color theme="1"/>
        <rFont val="Aptos Narrow"/>
        <family val="2"/>
        <scheme val="minor"/>
      </rPr>
      <t xml:space="preserve"> (h)</t>
    </r>
  </si>
  <si>
    <t>Sample</t>
  </si>
  <si>
    <r>
      <t>G</t>
    </r>
    <r>
      <rPr>
        <vertAlign val="subscript"/>
        <sz val="11"/>
        <color theme="1"/>
        <rFont val="Aptos Narrow"/>
        <family val="2"/>
        <scheme val="minor"/>
      </rPr>
      <t>mean, w</t>
    </r>
    <r>
      <rPr>
        <sz val="11"/>
        <color theme="1"/>
        <rFont val="Aptos Narrow"/>
        <family val="2"/>
        <scheme val="minor"/>
      </rPr>
      <t xml:space="preserve"> </t>
    </r>
  </si>
  <si>
    <r>
      <t>G</t>
    </r>
    <r>
      <rPr>
        <vertAlign val="subscript"/>
        <sz val="11"/>
        <color theme="1"/>
        <rFont val="Aptos Narrow"/>
        <family val="2"/>
        <scheme val="minor"/>
      </rPr>
      <t>mean, l</t>
    </r>
  </si>
  <si>
    <r>
      <t>G</t>
    </r>
    <r>
      <rPr>
        <vertAlign val="subscript"/>
        <sz val="11"/>
        <color theme="1"/>
        <rFont val="Aptos Narrow"/>
        <family val="2"/>
        <scheme val="minor"/>
      </rPr>
      <t>CSD, 2D</t>
    </r>
  </si>
  <si>
    <r>
      <t>G</t>
    </r>
    <r>
      <rPr>
        <vertAlign val="subscript"/>
        <sz val="11"/>
        <color theme="1"/>
        <rFont val="Aptos Narrow"/>
        <family val="2"/>
        <scheme val="minor"/>
      </rPr>
      <t>CSD, 3D</t>
    </r>
  </si>
  <si>
    <r>
      <t>G</t>
    </r>
    <r>
      <rPr>
        <vertAlign val="subscript"/>
        <sz val="11"/>
        <color theme="1"/>
        <rFont val="Aptos Narrow"/>
        <family val="2"/>
        <scheme val="minor"/>
      </rPr>
      <t>Batch</t>
    </r>
    <r>
      <rPr>
        <sz val="11"/>
        <color theme="1"/>
        <rFont val="Aptos Narrow"/>
        <family val="2"/>
        <scheme val="minor"/>
      </rPr>
      <t xml:space="preserve"> </t>
    </r>
  </si>
  <si>
    <r>
      <t>G</t>
    </r>
    <r>
      <rPr>
        <vertAlign val="subscript"/>
        <sz val="11"/>
        <color theme="1"/>
        <rFont val="Aptos Narrow"/>
        <family val="2"/>
        <scheme val="minor"/>
      </rPr>
      <t>max, l</t>
    </r>
  </si>
  <si>
    <r>
      <t>G</t>
    </r>
    <r>
      <rPr>
        <vertAlign val="subscript"/>
        <sz val="11"/>
        <color theme="1"/>
        <rFont val="Aptos Narrow"/>
        <family val="2"/>
        <scheme val="minor"/>
      </rPr>
      <t>max, w</t>
    </r>
  </si>
  <si>
    <r>
      <t>G</t>
    </r>
    <r>
      <rPr>
        <vertAlign val="subscript"/>
        <sz val="11"/>
        <color theme="1"/>
        <rFont val="Aptos Narrow"/>
        <family val="2"/>
        <scheme val="minor"/>
      </rPr>
      <t>rim</t>
    </r>
  </si>
  <si>
    <r>
      <t>Growth rate (</t>
    </r>
    <r>
      <rPr>
        <i/>
        <sz val="11"/>
        <color theme="1"/>
        <rFont val="Aptos Narrow"/>
        <family val="2"/>
        <scheme val="minor"/>
      </rPr>
      <t>G</t>
    </r>
    <r>
      <rPr>
        <sz val="11"/>
        <color theme="1"/>
        <rFont val="Aptos Narrow"/>
        <family val="2"/>
        <scheme val="minor"/>
      </rPr>
      <t>) (µm/h)</t>
    </r>
  </si>
  <si>
    <r>
      <t>J</t>
    </r>
    <r>
      <rPr>
        <vertAlign val="subscript"/>
        <sz val="11"/>
        <color theme="1"/>
        <rFont val="Aptos Narrow"/>
        <family val="2"/>
        <scheme val="minor"/>
      </rPr>
      <t>Batch</t>
    </r>
  </si>
  <si>
    <r>
      <t>J</t>
    </r>
    <r>
      <rPr>
        <vertAlign val="subscript"/>
        <sz val="11"/>
        <color theme="1"/>
        <rFont val="Aptos Narrow"/>
        <family val="2"/>
        <scheme val="minor"/>
      </rPr>
      <t>CSD, 2D</t>
    </r>
  </si>
  <si>
    <r>
      <t>J</t>
    </r>
    <r>
      <rPr>
        <vertAlign val="subscript"/>
        <sz val="11"/>
        <color theme="1"/>
        <rFont val="Aptos Narrow"/>
        <family val="2"/>
        <scheme val="minor"/>
      </rPr>
      <t>CSD, 3D</t>
    </r>
  </si>
  <si>
    <r>
      <t>J</t>
    </r>
    <r>
      <rPr>
        <i/>
        <vertAlign val="subscript"/>
        <sz val="11"/>
        <color theme="1"/>
        <rFont val="Aptos Narrow"/>
        <family val="2"/>
        <scheme val="minor"/>
      </rPr>
      <t>Batch</t>
    </r>
    <r>
      <rPr>
        <i/>
        <sz val="11"/>
        <color theme="1"/>
        <rFont val="Aptos Narrow"/>
        <family val="2"/>
        <scheme val="minor"/>
      </rPr>
      <t>/J</t>
    </r>
    <r>
      <rPr>
        <i/>
        <vertAlign val="subscript"/>
        <sz val="11"/>
        <color theme="1"/>
        <rFont val="Aptos Narrow"/>
        <family val="2"/>
        <scheme val="minor"/>
      </rPr>
      <t>CSD, 2D</t>
    </r>
  </si>
  <si>
    <r>
      <t>J</t>
    </r>
    <r>
      <rPr>
        <i/>
        <vertAlign val="subscript"/>
        <sz val="11"/>
        <color theme="1"/>
        <rFont val="Aptos Narrow"/>
        <family val="2"/>
        <scheme val="minor"/>
      </rPr>
      <t>Batch</t>
    </r>
    <r>
      <rPr>
        <i/>
        <sz val="11"/>
        <color theme="1"/>
        <rFont val="Aptos Narrow"/>
        <family val="2"/>
        <scheme val="minor"/>
      </rPr>
      <t>/J</t>
    </r>
    <r>
      <rPr>
        <i/>
        <vertAlign val="subscript"/>
        <sz val="11"/>
        <color theme="1"/>
        <rFont val="Aptos Narrow"/>
        <family val="2"/>
        <scheme val="minor"/>
      </rPr>
      <t>CSD, 3D</t>
    </r>
  </si>
  <si>
    <r>
      <t>J</t>
    </r>
    <r>
      <rPr>
        <i/>
        <vertAlign val="subscript"/>
        <sz val="11"/>
        <color theme="1"/>
        <rFont val="Aptos Narrow"/>
        <family val="2"/>
        <scheme val="minor"/>
      </rPr>
      <t>CSD, 2D</t>
    </r>
    <r>
      <rPr>
        <i/>
        <sz val="11"/>
        <color theme="1"/>
        <rFont val="Aptos Narrow"/>
        <family val="2"/>
        <scheme val="minor"/>
      </rPr>
      <t>/J</t>
    </r>
    <r>
      <rPr>
        <i/>
        <vertAlign val="subscript"/>
        <sz val="11"/>
        <color theme="1"/>
        <rFont val="Aptos Narrow"/>
        <family val="2"/>
        <scheme val="minor"/>
      </rPr>
      <t>CSD, 3D</t>
    </r>
  </si>
  <si>
    <t>Relative differences</t>
  </si>
  <si>
    <r>
      <t>G</t>
    </r>
    <r>
      <rPr>
        <i/>
        <vertAlign val="subscript"/>
        <sz val="11"/>
        <color theme="1"/>
        <rFont val="Aptos Narrow"/>
        <family val="2"/>
        <scheme val="minor"/>
      </rPr>
      <t>Batch</t>
    </r>
    <r>
      <rPr>
        <i/>
        <sz val="11"/>
        <color theme="1"/>
        <rFont val="Aptos Narrow"/>
        <family val="2"/>
        <scheme val="minor"/>
      </rPr>
      <t>/G</t>
    </r>
    <r>
      <rPr>
        <i/>
        <vertAlign val="subscript"/>
        <sz val="11"/>
        <color theme="1"/>
        <rFont val="Aptos Narrow"/>
        <family val="2"/>
        <scheme val="minor"/>
      </rPr>
      <t>mean, w</t>
    </r>
  </si>
  <si>
    <r>
      <t>G</t>
    </r>
    <r>
      <rPr>
        <i/>
        <vertAlign val="subscript"/>
        <sz val="11"/>
        <color theme="1"/>
        <rFont val="Aptos Narrow"/>
        <family val="2"/>
        <scheme val="minor"/>
      </rPr>
      <t>Batch</t>
    </r>
    <r>
      <rPr>
        <i/>
        <sz val="11"/>
        <color theme="1"/>
        <rFont val="Aptos Narrow"/>
        <family val="2"/>
        <scheme val="minor"/>
      </rPr>
      <t>/G</t>
    </r>
    <r>
      <rPr>
        <i/>
        <vertAlign val="subscript"/>
        <sz val="11"/>
        <color theme="1"/>
        <rFont val="Aptos Narrow"/>
        <family val="2"/>
        <scheme val="minor"/>
      </rPr>
      <t>mean, l</t>
    </r>
  </si>
  <si>
    <r>
      <t>G</t>
    </r>
    <r>
      <rPr>
        <i/>
        <vertAlign val="subscript"/>
        <sz val="11"/>
        <color theme="1"/>
        <rFont val="Aptos Narrow"/>
        <family val="2"/>
        <scheme val="minor"/>
      </rPr>
      <t>Batch</t>
    </r>
    <r>
      <rPr>
        <i/>
        <sz val="11"/>
        <color theme="1"/>
        <rFont val="Aptos Narrow"/>
        <family val="2"/>
        <scheme val="minor"/>
      </rPr>
      <t>/G</t>
    </r>
    <r>
      <rPr>
        <i/>
        <vertAlign val="subscript"/>
        <sz val="11"/>
        <color theme="1"/>
        <rFont val="Aptos Narrow"/>
        <family val="2"/>
        <scheme val="minor"/>
      </rPr>
      <t>CSD, 2D</t>
    </r>
  </si>
  <si>
    <r>
      <t>G</t>
    </r>
    <r>
      <rPr>
        <i/>
        <vertAlign val="subscript"/>
        <sz val="11"/>
        <color theme="1"/>
        <rFont val="Aptos Narrow"/>
        <family val="2"/>
        <scheme val="minor"/>
      </rPr>
      <t>mean, l</t>
    </r>
    <r>
      <rPr>
        <i/>
        <sz val="11"/>
        <color theme="1"/>
        <rFont val="Aptos Narrow"/>
        <family val="2"/>
        <scheme val="minor"/>
      </rPr>
      <t>/G</t>
    </r>
    <r>
      <rPr>
        <i/>
        <vertAlign val="subscript"/>
        <sz val="11"/>
        <color theme="1"/>
        <rFont val="Aptos Narrow"/>
        <family val="2"/>
        <scheme val="minor"/>
      </rPr>
      <t>CSD, 2D</t>
    </r>
  </si>
  <si>
    <r>
      <t>G</t>
    </r>
    <r>
      <rPr>
        <i/>
        <vertAlign val="subscript"/>
        <sz val="11"/>
        <color theme="1"/>
        <rFont val="Aptos Narrow"/>
        <family val="2"/>
        <scheme val="minor"/>
      </rPr>
      <t>CSD, 2D</t>
    </r>
    <r>
      <rPr>
        <i/>
        <sz val="11"/>
        <color theme="1"/>
        <rFont val="Aptos Narrow"/>
        <family val="2"/>
        <scheme val="minor"/>
      </rPr>
      <t>/G</t>
    </r>
    <r>
      <rPr>
        <i/>
        <vertAlign val="subscript"/>
        <sz val="11"/>
        <color theme="1"/>
        <rFont val="Aptos Narrow"/>
        <family val="2"/>
        <scheme val="minor"/>
      </rPr>
      <t>CSD, 3D</t>
    </r>
  </si>
  <si>
    <r>
      <t>G</t>
    </r>
    <r>
      <rPr>
        <i/>
        <vertAlign val="subscript"/>
        <sz val="11"/>
        <color theme="1"/>
        <rFont val="Aptos Narrow"/>
        <family val="2"/>
        <scheme val="minor"/>
      </rPr>
      <t>max, l</t>
    </r>
    <r>
      <rPr>
        <i/>
        <sz val="11"/>
        <color theme="1"/>
        <rFont val="Aptos Narrow"/>
        <family val="2"/>
        <scheme val="minor"/>
      </rPr>
      <t>/G</t>
    </r>
    <r>
      <rPr>
        <i/>
        <vertAlign val="subscript"/>
        <sz val="11"/>
        <color theme="1"/>
        <rFont val="Aptos Narrow"/>
        <family val="2"/>
        <scheme val="minor"/>
      </rPr>
      <t>max, w</t>
    </r>
  </si>
  <si>
    <r>
      <t>G</t>
    </r>
    <r>
      <rPr>
        <i/>
        <vertAlign val="subscript"/>
        <sz val="11"/>
        <color theme="1"/>
        <rFont val="Aptos Narrow"/>
        <family val="2"/>
        <scheme val="minor"/>
      </rPr>
      <t>rim</t>
    </r>
    <r>
      <rPr>
        <i/>
        <sz val="11"/>
        <color theme="1"/>
        <rFont val="Aptos Narrow"/>
        <family val="2"/>
        <scheme val="minor"/>
      </rPr>
      <t>/G</t>
    </r>
    <r>
      <rPr>
        <i/>
        <vertAlign val="subscript"/>
        <sz val="11"/>
        <color theme="1"/>
        <rFont val="Aptos Narrow"/>
        <family val="2"/>
        <scheme val="minor"/>
      </rPr>
      <t>max, l</t>
    </r>
  </si>
  <si>
    <r>
      <t>G</t>
    </r>
    <r>
      <rPr>
        <i/>
        <vertAlign val="subscript"/>
        <sz val="11"/>
        <color theme="1"/>
        <rFont val="Aptos Narrow"/>
        <family val="2"/>
        <scheme val="minor"/>
      </rPr>
      <t>rim</t>
    </r>
    <r>
      <rPr>
        <i/>
        <sz val="11"/>
        <color theme="1"/>
        <rFont val="Aptos Narrow"/>
        <family val="2"/>
        <scheme val="minor"/>
      </rPr>
      <t>/G</t>
    </r>
    <r>
      <rPr>
        <i/>
        <vertAlign val="subscript"/>
        <sz val="11"/>
        <color theme="1"/>
        <rFont val="Aptos Narrow"/>
        <family val="2"/>
        <scheme val="minor"/>
      </rPr>
      <t>max, w</t>
    </r>
  </si>
  <si>
    <r>
      <t>G</t>
    </r>
    <r>
      <rPr>
        <i/>
        <vertAlign val="subscript"/>
        <sz val="11"/>
        <color theme="1"/>
        <rFont val="Aptos Narrow"/>
        <family val="2"/>
        <scheme val="minor"/>
      </rPr>
      <t>mean, l</t>
    </r>
    <r>
      <rPr>
        <i/>
        <sz val="11"/>
        <color theme="1"/>
        <rFont val="Aptos Narrow"/>
        <family val="2"/>
        <scheme val="minor"/>
      </rPr>
      <t>/G</t>
    </r>
    <r>
      <rPr>
        <i/>
        <vertAlign val="subscript"/>
        <sz val="11"/>
        <color theme="1"/>
        <rFont val="Aptos Narrow"/>
        <family val="2"/>
        <scheme val="minor"/>
      </rPr>
      <t>mean, w</t>
    </r>
  </si>
  <si>
    <t>Average</t>
  </si>
  <si>
    <t>1 sigma</t>
  </si>
  <si>
    <t>-ΔTn</t>
  </si>
  <si>
    <r>
      <t>E</t>
    </r>
    <r>
      <rPr>
        <vertAlign val="subscript"/>
        <sz val="11"/>
        <color theme="1"/>
        <rFont val="Aptos Narrow"/>
        <family val="2"/>
        <scheme val="minor"/>
      </rPr>
      <t>G</t>
    </r>
    <r>
      <rPr>
        <sz val="11"/>
        <color theme="1"/>
        <rFont val="Aptos Narrow"/>
        <family val="2"/>
        <scheme val="minor"/>
      </rPr>
      <t xml:space="preserve"> (KJ/mol)</t>
    </r>
  </si>
  <si>
    <r>
      <t>R</t>
    </r>
    <r>
      <rPr>
        <vertAlign val="superscript"/>
        <sz val="11"/>
        <color theme="1"/>
        <rFont val="Aptos Narrow"/>
        <family val="2"/>
        <scheme val="minor"/>
      </rPr>
      <t>2</t>
    </r>
  </si>
  <si>
    <t>Growth</t>
  </si>
  <si>
    <r>
      <t>E</t>
    </r>
    <r>
      <rPr>
        <vertAlign val="subscript"/>
        <sz val="11"/>
        <color theme="1"/>
        <rFont val="Aptos Narrow"/>
        <family val="2"/>
        <scheme val="minor"/>
      </rPr>
      <t>J</t>
    </r>
    <r>
      <rPr>
        <sz val="11"/>
        <color theme="1"/>
        <rFont val="Aptos Narrow"/>
        <family val="2"/>
        <scheme val="minor"/>
      </rPr>
      <t xml:space="preserve"> (KJ/mol)</t>
    </r>
  </si>
  <si>
    <t>Nucleation</t>
  </si>
  <si>
    <t>1 Sigma</t>
  </si>
  <si>
    <t xml:space="preserve">GBatch </t>
  </si>
  <si>
    <t xml:space="preserve">Gmean, w </t>
  </si>
  <si>
    <t>Gmean, l</t>
  </si>
  <si>
    <t>GCSD, 2D</t>
  </si>
  <si>
    <t>GCSD, 3D</t>
  </si>
  <si>
    <t>Gmax, l</t>
  </si>
  <si>
    <t>Gmax, w</t>
  </si>
  <si>
    <t>cm/s</t>
  </si>
  <si>
    <r>
      <t>J</t>
    </r>
    <r>
      <rPr>
        <b/>
        <vertAlign val="subscript"/>
        <sz val="11"/>
        <color theme="1"/>
        <rFont val="Aptos Narrow"/>
        <family val="2"/>
        <scheme val="minor"/>
      </rPr>
      <t>mean</t>
    </r>
  </si>
  <si>
    <t>-ΔTn (°C)</t>
  </si>
  <si>
    <t>tcooling (s)</t>
  </si>
  <si>
    <r>
      <t>t</t>
    </r>
    <r>
      <rPr>
        <vertAlign val="subscript"/>
        <sz val="11"/>
        <color theme="1"/>
        <rFont val="Aptos Narrow"/>
        <family val="2"/>
        <scheme val="minor"/>
      </rPr>
      <t>cooling</t>
    </r>
    <r>
      <rPr>
        <sz val="11"/>
        <color theme="1"/>
        <rFont val="Aptos Narrow"/>
        <family val="2"/>
        <scheme val="minor"/>
      </rPr>
      <t xml:space="preserve"> (s)</t>
    </r>
  </si>
  <si>
    <t>Cooling rate (°C/h)</t>
  </si>
  <si>
    <t>Log (Gbatch)</t>
  </si>
  <si>
    <t>Log (CR)</t>
  </si>
  <si>
    <t>Log (Gmean, w)</t>
  </si>
  <si>
    <t>Log (Gmean, l)</t>
  </si>
  <si>
    <t>Log (GCSD, 2D)</t>
  </si>
  <si>
    <t>Log (GCSD, 3D)</t>
  </si>
  <si>
    <t>Log (Gmax, l)</t>
  </si>
  <si>
    <t>Log (Gmax, w)</t>
  </si>
  <si>
    <t>Log(G) =a Log (CR)+b</t>
  </si>
  <si>
    <t>Method</t>
  </si>
  <si>
    <t>a</t>
  </si>
  <si>
    <t>b</t>
  </si>
  <si>
    <t>Gbatch</t>
  </si>
  <si>
    <t>Gmean, w</t>
  </si>
  <si>
    <r>
      <t>Log(t</t>
    </r>
    <r>
      <rPr>
        <b/>
        <vertAlign val="subscript"/>
        <sz val="11"/>
        <color theme="1"/>
        <rFont val="Aptos Narrow"/>
        <family val="2"/>
        <scheme val="minor"/>
      </rPr>
      <t>cooling</t>
    </r>
    <r>
      <rPr>
        <b/>
        <sz val="11"/>
        <color theme="1"/>
        <rFont val="Aptos Narrow"/>
        <family val="2"/>
        <scheme val="minor"/>
      </rPr>
      <t>) (s)</t>
    </r>
  </si>
  <si>
    <r>
      <t>log(</t>
    </r>
    <r>
      <rPr>
        <sz val="11"/>
        <color theme="1"/>
        <rFont val="Aptos Narrow"/>
        <family val="2"/>
      </rPr>
      <t>σ) (J.m</t>
    </r>
    <r>
      <rPr>
        <vertAlign val="superscript"/>
        <sz val="11"/>
        <color theme="1"/>
        <rFont val="Aptos Narrow"/>
        <family val="2"/>
      </rPr>
      <t>-2</t>
    </r>
    <r>
      <rPr>
        <sz val="11"/>
        <color theme="1"/>
        <rFont val="Aptos Narrow"/>
        <family val="2"/>
      </rPr>
      <t>)</t>
    </r>
  </si>
  <si>
    <t>Log (Jmean)</t>
  </si>
  <si>
    <t>Walker et al. 1978</t>
  </si>
  <si>
    <t>Grove and Walker (1977)</t>
  </si>
  <si>
    <t>Grove (1978)</t>
  </si>
  <si>
    <t>Grove (1990)</t>
  </si>
  <si>
    <t>Natural sample</t>
  </si>
  <si>
    <t>Lofgren et al. (1979)</t>
  </si>
  <si>
    <t>Schiffman and Lofgren (1982)</t>
  </si>
  <si>
    <t>Walker et al. (1976)</t>
  </si>
  <si>
    <t>Diff (%)</t>
  </si>
  <si>
    <t>Average (Exp)</t>
  </si>
  <si>
    <t>Average (Natural)</t>
  </si>
  <si>
    <t>Diff (%) (Exp)</t>
  </si>
  <si>
    <t>Equations</t>
  </si>
  <si>
    <r>
      <t>ln G</t>
    </r>
    <r>
      <rPr>
        <vertAlign val="subscript"/>
        <sz val="11"/>
        <color theme="1"/>
        <rFont val="Aptos Narrow"/>
        <family val="2"/>
        <scheme val="minor"/>
      </rPr>
      <t>0</t>
    </r>
  </si>
  <si>
    <r>
      <t>ln J</t>
    </r>
    <r>
      <rPr>
        <vertAlign val="subscript"/>
        <sz val="11"/>
        <color theme="1"/>
        <rFont val="Aptos Narrow"/>
        <family val="2"/>
        <scheme val="minor"/>
      </rPr>
      <t>0</t>
    </r>
  </si>
  <si>
    <r>
      <t>ln G = ln G</t>
    </r>
    <r>
      <rPr>
        <vertAlign val="subscript"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 xml:space="preserve"> -E</t>
    </r>
    <r>
      <rPr>
        <vertAlign val="subscript"/>
        <sz val="11"/>
        <color theme="1"/>
        <rFont val="Aptos Narrow"/>
        <family val="2"/>
        <scheme val="minor"/>
      </rPr>
      <t>G</t>
    </r>
    <r>
      <rPr>
        <sz val="11"/>
        <color theme="1"/>
        <rFont val="Aptos Narrow"/>
        <family val="2"/>
        <scheme val="minor"/>
      </rPr>
      <t>/RT</t>
    </r>
  </si>
  <si>
    <r>
      <t>ln J = ln J</t>
    </r>
    <r>
      <rPr>
        <vertAlign val="subscript"/>
        <sz val="11"/>
        <color theme="1"/>
        <rFont val="Aptos Narrow"/>
        <family val="2"/>
        <scheme val="minor"/>
      </rPr>
      <t xml:space="preserve">0 </t>
    </r>
    <r>
      <rPr>
        <sz val="11"/>
        <color theme="1"/>
        <rFont val="Aptos Narrow"/>
        <family val="2"/>
        <scheme val="minor"/>
      </rPr>
      <t>-E</t>
    </r>
    <r>
      <rPr>
        <vertAlign val="subscript"/>
        <sz val="11"/>
        <color theme="1"/>
        <rFont val="Aptos Narrow"/>
        <family val="2"/>
        <scheme val="minor"/>
      </rPr>
      <t>J</t>
    </r>
    <r>
      <rPr>
        <sz val="11"/>
        <color theme="1"/>
        <rFont val="Aptos Narrow"/>
        <family val="2"/>
        <scheme val="minor"/>
      </rPr>
      <t>/RT</t>
    </r>
  </si>
  <si>
    <r>
      <t>σ (J/m</t>
    </r>
    <r>
      <rPr>
        <vertAlign val="superscript"/>
        <sz val="11"/>
        <color theme="1"/>
        <rFont val="Aptos Narrow"/>
        <family val="2"/>
        <scheme val="minor"/>
      </rPr>
      <t>-2</t>
    </r>
    <r>
      <rPr>
        <sz val="11"/>
        <color theme="1"/>
        <rFont val="Aptos Narrow"/>
        <family val="2"/>
        <scheme val="minor"/>
      </rPr>
      <t>) (</t>
    </r>
    <r>
      <rPr>
        <sz val="11"/>
        <color rgb="FF0070C0"/>
        <rFont val="Aptos Narrow"/>
        <family val="2"/>
        <scheme val="minor"/>
      </rPr>
      <t>Arzilli et al., 2015</t>
    </r>
    <r>
      <rPr>
        <sz val="11"/>
        <color theme="1"/>
        <rFont val="Aptos Narrow"/>
        <family val="2"/>
        <scheme val="minor"/>
      </rPr>
      <t>)</t>
    </r>
  </si>
  <si>
    <t>a'</t>
  </si>
  <si>
    <t>b'</t>
  </si>
  <si>
    <t>log (G)=a' log(t) + b'</t>
  </si>
  <si>
    <t xml:space="preserve">G 1-1a1 </t>
  </si>
  <si>
    <t>G 1-1a2</t>
  </si>
  <si>
    <t>G 2-1a</t>
  </si>
  <si>
    <t>G 2-1b</t>
  </si>
  <si>
    <t>G 3-2a1 Seg 1</t>
  </si>
  <si>
    <t>G 3-2a2</t>
  </si>
  <si>
    <t>G 3-2a1 Seg 2</t>
  </si>
  <si>
    <t>G 3-3a</t>
  </si>
  <si>
    <t>G 3-3b</t>
  </si>
  <si>
    <t>Log(J) =a Log (CR)+b</t>
  </si>
  <si>
    <t>log (J)=a' log(t) + b'</t>
  </si>
  <si>
    <r>
      <rPr>
        <i/>
        <sz val="11"/>
        <color theme="1"/>
        <rFont val="Aptos Narrow"/>
        <family val="2"/>
        <scheme val="minor"/>
      </rPr>
      <t>J</t>
    </r>
    <r>
      <rPr>
        <vertAlign val="subscript"/>
        <sz val="11"/>
        <color theme="1"/>
        <rFont val="Aptos Narrow"/>
        <family val="2"/>
        <scheme val="minor"/>
      </rPr>
      <t>batch</t>
    </r>
  </si>
  <si>
    <r>
      <rPr>
        <i/>
        <sz val="11"/>
        <color theme="1"/>
        <rFont val="Aptos Narrow"/>
        <family val="2"/>
        <scheme val="minor"/>
      </rPr>
      <t>J</t>
    </r>
    <r>
      <rPr>
        <vertAlign val="subscript"/>
        <sz val="11"/>
        <color theme="1"/>
        <rFont val="Aptos Narrow"/>
        <family val="2"/>
        <scheme val="minor"/>
      </rPr>
      <t>CSD, 2D</t>
    </r>
  </si>
  <si>
    <r>
      <rPr>
        <i/>
        <sz val="11"/>
        <color theme="1"/>
        <rFont val="Aptos Narrow"/>
        <family val="2"/>
        <scheme val="minor"/>
      </rPr>
      <t>J</t>
    </r>
    <r>
      <rPr>
        <vertAlign val="subscript"/>
        <sz val="11"/>
        <color theme="1"/>
        <rFont val="Aptos Narrow"/>
        <family val="2"/>
        <scheme val="minor"/>
      </rPr>
      <t>CSD, 3D</t>
    </r>
  </si>
  <si>
    <r>
      <rPr>
        <b/>
        <i/>
        <sz val="11"/>
        <color theme="1"/>
        <rFont val="Aptos Narrow"/>
        <family val="2"/>
        <scheme val="minor"/>
      </rPr>
      <t>J</t>
    </r>
    <r>
      <rPr>
        <b/>
        <vertAlign val="subscript"/>
        <sz val="11"/>
        <color theme="1"/>
        <rFont val="Aptos Narrow"/>
        <family val="2"/>
        <scheme val="minor"/>
      </rPr>
      <t>mean</t>
    </r>
  </si>
  <si>
    <r>
      <t>Log(t</t>
    </r>
    <r>
      <rPr>
        <vertAlign val="subscript"/>
        <sz val="11"/>
        <color theme="1"/>
        <rFont val="Aptos Narrow"/>
        <family val="2"/>
        <scheme val="minor"/>
      </rPr>
      <t>cooling</t>
    </r>
    <r>
      <rPr>
        <sz val="11"/>
        <color theme="1"/>
        <rFont val="Aptos Narrow"/>
        <family val="2"/>
        <scheme val="minor"/>
      </rPr>
      <t>) (s)</t>
    </r>
  </si>
  <si>
    <r>
      <t>log (J</t>
    </r>
    <r>
      <rPr>
        <vertAlign val="subscript"/>
        <sz val="11"/>
        <color theme="1"/>
        <rFont val="Aptos Narrow"/>
        <family val="2"/>
        <scheme val="minor"/>
      </rPr>
      <t>CSD, 2D</t>
    </r>
    <r>
      <rPr>
        <sz val="11"/>
        <color theme="1"/>
        <rFont val="Aptos Narrow"/>
        <family val="2"/>
        <scheme val="minor"/>
      </rPr>
      <t>)</t>
    </r>
  </si>
  <si>
    <r>
      <t>log (J</t>
    </r>
    <r>
      <rPr>
        <vertAlign val="subscript"/>
        <sz val="11"/>
        <color theme="1"/>
        <rFont val="Aptos Narrow"/>
        <family val="2"/>
        <scheme val="minor"/>
      </rPr>
      <t>batch</t>
    </r>
    <r>
      <rPr>
        <sz val="11"/>
        <color theme="1"/>
        <rFont val="Aptos Narrow"/>
        <family val="2"/>
        <scheme val="minor"/>
      </rPr>
      <t>)</t>
    </r>
  </si>
  <si>
    <r>
      <t>J</t>
    </r>
    <r>
      <rPr>
        <vertAlign val="subscript"/>
        <sz val="11"/>
        <color theme="1"/>
        <rFont val="Aptos Narrow"/>
        <family val="2"/>
        <scheme val="minor"/>
      </rPr>
      <t>batch</t>
    </r>
  </si>
  <si>
    <r>
      <t>log (J</t>
    </r>
    <r>
      <rPr>
        <vertAlign val="subscript"/>
        <sz val="11"/>
        <color theme="1"/>
        <rFont val="Aptos Narrow"/>
        <family val="2"/>
        <scheme val="minor"/>
      </rPr>
      <t>CSD, 3D</t>
    </r>
    <r>
      <rPr>
        <sz val="11"/>
        <color theme="1"/>
        <rFont val="Aptos Narrow"/>
        <family val="2"/>
        <scheme val="minor"/>
      </rPr>
      <t>)</t>
    </r>
  </si>
  <si>
    <r>
      <t>J</t>
    </r>
    <r>
      <rPr>
        <vertAlign val="subscript"/>
        <sz val="11"/>
        <color theme="1"/>
        <rFont val="Aptos Narrow"/>
        <family val="2"/>
        <scheme val="minor"/>
      </rPr>
      <t>mean</t>
    </r>
  </si>
  <si>
    <r>
      <t>log (J</t>
    </r>
    <r>
      <rPr>
        <vertAlign val="subscript"/>
        <sz val="11"/>
        <color theme="1"/>
        <rFont val="Aptos Narrow"/>
        <family val="2"/>
        <scheme val="minor"/>
      </rPr>
      <t>mean</t>
    </r>
    <r>
      <rPr>
        <sz val="11"/>
        <color theme="1"/>
        <rFont val="Aptos Narrow"/>
        <family val="2"/>
        <scheme val="minor"/>
      </rPr>
      <t>)</t>
    </r>
  </si>
  <si>
    <r>
      <t>Activation energy (</t>
    </r>
    <r>
      <rPr>
        <sz val="11"/>
        <color rgb="FF0070C0"/>
        <rFont val="Aptos Narrow"/>
        <family val="2"/>
        <scheme val="minor"/>
      </rPr>
      <t>Burkhard, 2005</t>
    </r>
    <r>
      <rPr>
        <sz val="11"/>
        <color theme="1"/>
        <rFont val="Aptos Narrow"/>
        <family val="2"/>
        <scheme val="minor"/>
      </rPr>
      <t>)</t>
    </r>
  </si>
  <si>
    <t>log η (Pa.s)</t>
  </si>
  <si>
    <t>η (Pa.s)</t>
  </si>
  <si>
    <r>
      <t>Nucleation rate (</t>
    </r>
    <r>
      <rPr>
        <i/>
        <sz val="11"/>
        <color theme="1"/>
        <rFont val="Aptos Narrow"/>
        <family val="2"/>
        <scheme val="minor"/>
      </rPr>
      <t>J</t>
    </r>
    <r>
      <rPr>
        <sz val="11"/>
        <color theme="1"/>
        <rFont val="Aptos Narrow"/>
        <family val="2"/>
        <scheme val="minor"/>
      </rPr>
      <t>) (cm</t>
    </r>
    <r>
      <rPr>
        <vertAlign val="superscript"/>
        <sz val="11"/>
        <color theme="1"/>
        <rFont val="Aptos Narrow"/>
        <family val="2"/>
        <scheme val="minor"/>
      </rPr>
      <t>-3</t>
    </r>
    <r>
      <rPr>
        <sz val="11"/>
        <color theme="1"/>
        <rFont val="Aptos Narrow"/>
        <family val="2"/>
        <scheme val="minor"/>
      </rPr>
      <t>/s)</t>
    </r>
  </si>
  <si>
    <r>
      <t>D (Eyring diffusivity; 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/s)</t>
    </r>
  </si>
  <si>
    <t xml:space="preserve">y = ax </t>
  </si>
  <si>
    <t>y = f(x)</t>
  </si>
  <si>
    <t>1 sigma error</t>
  </si>
  <si>
    <r>
      <t>R</t>
    </r>
    <r>
      <rPr>
        <vertAlign val="superscript"/>
        <sz val="11"/>
        <color rgb="FF000000"/>
        <rFont val="Aptos Narrow"/>
        <family val="2"/>
      </rPr>
      <t>2</t>
    </r>
  </si>
  <si>
    <r>
      <t>G</t>
    </r>
    <r>
      <rPr>
        <vertAlign val="subscript"/>
        <sz val="11"/>
        <color rgb="FF000000"/>
        <rFont val="Aptos Narrow"/>
        <family val="2"/>
      </rPr>
      <t>Batch</t>
    </r>
    <r>
      <rPr>
        <sz val="11"/>
        <color rgb="FF000000"/>
        <rFont val="Aptos Narrow"/>
        <family val="2"/>
      </rPr>
      <t xml:space="preserve"> = f(G</t>
    </r>
    <r>
      <rPr>
        <vertAlign val="subscript"/>
        <sz val="11"/>
        <color rgb="FF000000"/>
        <rFont val="Aptos Narrow"/>
        <family val="2"/>
      </rPr>
      <t>CSD, 2D</t>
    </r>
    <r>
      <rPr>
        <sz val="11"/>
        <color rgb="FF000000"/>
        <rFont val="Aptos Narrow"/>
        <family val="2"/>
      </rPr>
      <t>)</t>
    </r>
  </si>
  <si>
    <t>1.54</t>
  </si>
  <si>
    <t>0.05</t>
  </si>
  <si>
    <t>0.97</t>
  </si>
  <si>
    <r>
      <t>G</t>
    </r>
    <r>
      <rPr>
        <vertAlign val="subscript"/>
        <sz val="11"/>
        <color rgb="FF000000"/>
        <rFont val="Aptos Narrow"/>
        <family val="2"/>
      </rPr>
      <t>Batch</t>
    </r>
    <r>
      <rPr>
        <sz val="11"/>
        <color rgb="FF000000"/>
        <rFont val="Aptos Narrow"/>
        <family val="2"/>
      </rPr>
      <t xml:space="preserve"> = f(G</t>
    </r>
    <r>
      <rPr>
        <vertAlign val="subscript"/>
        <sz val="11"/>
        <color rgb="FF000000"/>
        <rFont val="Aptos Narrow"/>
        <family val="2"/>
      </rPr>
      <t>mean, l</t>
    </r>
    <r>
      <rPr>
        <sz val="11"/>
        <color rgb="FF000000"/>
        <rFont val="Aptos Narrow"/>
        <family val="2"/>
      </rPr>
      <t>)</t>
    </r>
  </si>
  <si>
    <t>0.76</t>
  </si>
  <si>
    <t>0.99</t>
  </si>
  <si>
    <r>
      <t>G</t>
    </r>
    <r>
      <rPr>
        <vertAlign val="subscript"/>
        <sz val="11"/>
        <color rgb="FF000000"/>
        <rFont val="Aptos Narrow"/>
        <family val="2"/>
      </rPr>
      <t>Batch</t>
    </r>
    <r>
      <rPr>
        <sz val="11"/>
        <color rgb="FF000000"/>
        <rFont val="Aptos Narrow"/>
        <family val="2"/>
      </rPr>
      <t xml:space="preserve"> = f(G</t>
    </r>
    <r>
      <rPr>
        <vertAlign val="subscript"/>
        <sz val="11"/>
        <color rgb="FF000000"/>
        <rFont val="Aptos Narrow"/>
        <family val="2"/>
      </rPr>
      <t>mean, w</t>
    </r>
    <r>
      <rPr>
        <sz val="11"/>
        <color rgb="FF000000"/>
        <rFont val="Aptos Narrow"/>
        <family val="2"/>
      </rPr>
      <t>)</t>
    </r>
  </si>
  <si>
    <t>1.58</t>
  </si>
  <si>
    <t>0.2</t>
  </si>
  <si>
    <r>
      <t>G</t>
    </r>
    <r>
      <rPr>
        <vertAlign val="subscript"/>
        <sz val="11"/>
        <color rgb="FF000000"/>
        <rFont val="Aptos Narrow"/>
        <family val="2"/>
      </rPr>
      <t>CSD, 2D</t>
    </r>
    <r>
      <rPr>
        <sz val="11"/>
        <color rgb="FF000000"/>
        <rFont val="Aptos Narrow"/>
        <family val="2"/>
      </rPr>
      <t xml:space="preserve"> = f(G</t>
    </r>
    <r>
      <rPr>
        <vertAlign val="subscript"/>
        <sz val="11"/>
        <color rgb="FF000000"/>
        <rFont val="Aptos Narrow"/>
        <family val="2"/>
      </rPr>
      <t>mean, l</t>
    </r>
    <r>
      <rPr>
        <sz val="11"/>
        <color rgb="FF000000"/>
        <rFont val="Aptos Narrow"/>
        <family val="2"/>
      </rPr>
      <t>)</t>
    </r>
  </si>
  <si>
    <t>0.5</t>
  </si>
  <si>
    <t>0.01</t>
  </si>
  <si>
    <t>0.98</t>
  </si>
  <si>
    <r>
      <t>G</t>
    </r>
    <r>
      <rPr>
        <vertAlign val="subscript"/>
        <sz val="11"/>
        <color rgb="FF000000"/>
        <rFont val="Aptos Narrow"/>
        <family val="2"/>
      </rPr>
      <t>Batch</t>
    </r>
    <r>
      <rPr>
        <sz val="11"/>
        <color rgb="FF000000"/>
        <rFont val="Aptos Narrow"/>
        <family val="2"/>
      </rPr>
      <t xml:space="preserve"> = f(G</t>
    </r>
    <r>
      <rPr>
        <vertAlign val="subscript"/>
        <sz val="11"/>
        <color rgb="FF000000"/>
        <rFont val="Aptos Narrow"/>
        <family val="2"/>
      </rPr>
      <t>max, l</t>
    </r>
    <r>
      <rPr>
        <sz val="11"/>
        <color rgb="FF000000"/>
        <rFont val="Aptos Narrow"/>
        <family val="2"/>
      </rPr>
      <t>)</t>
    </r>
  </si>
  <si>
    <t>0.19</t>
  </si>
  <si>
    <t>0.04</t>
  </si>
  <si>
    <t>0.88</t>
  </si>
  <si>
    <r>
      <t>G</t>
    </r>
    <r>
      <rPr>
        <vertAlign val="subscript"/>
        <sz val="11"/>
        <color rgb="FF000000"/>
        <rFont val="Aptos Narrow"/>
        <family val="2"/>
      </rPr>
      <t>CSD, 2D</t>
    </r>
    <r>
      <rPr>
        <sz val="11"/>
        <color rgb="FF000000"/>
        <rFont val="Aptos Narrow"/>
        <family val="2"/>
      </rPr>
      <t xml:space="preserve"> = f(G</t>
    </r>
    <r>
      <rPr>
        <vertAlign val="subscript"/>
        <sz val="11"/>
        <color rgb="FF000000"/>
        <rFont val="Aptos Narrow"/>
        <family val="2"/>
      </rPr>
      <t>max, l</t>
    </r>
    <r>
      <rPr>
        <sz val="11"/>
        <color rgb="FF000000"/>
        <rFont val="Aptos Narrow"/>
        <family val="2"/>
      </rPr>
      <t>)</t>
    </r>
  </si>
  <si>
    <t>0.11</t>
  </si>
  <si>
    <t>0.02</t>
  </si>
  <si>
    <r>
      <t>G</t>
    </r>
    <r>
      <rPr>
        <vertAlign val="subscript"/>
        <sz val="11"/>
        <color rgb="FF000000"/>
        <rFont val="Aptos Narrow"/>
        <family val="2"/>
      </rPr>
      <t>mean, l</t>
    </r>
    <r>
      <rPr>
        <sz val="11"/>
        <color rgb="FF000000"/>
        <rFont val="Aptos Narrow"/>
        <family val="2"/>
      </rPr>
      <t xml:space="preserve"> = f(G</t>
    </r>
    <r>
      <rPr>
        <vertAlign val="subscript"/>
        <sz val="11"/>
        <color rgb="FF000000"/>
        <rFont val="Aptos Narrow"/>
        <family val="2"/>
      </rPr>
      <t>max, l</t>
    </r>
    <r>
      <rPr>
        <sz val="11"/>
        <color rgb="FF000000"/>
        <rFont val="Aptos Narrow"/>
        <family val="2"/>
      </rPr>
      <t>)</t>
    </r>
  </si>
  <si>
    <t>0.24</t>
  </si>
  <si>
    <t>0.09</t>
  </si>
  <si>
    <t>0.87</t>
  </si>
  <si>
    <r>
      <t>G</t>
    </r>
    <r>
      <rPr>
        <vertAlign val="subscript"/>
        <sz val="11"/>
        <color rgb="FF000000"/>
        <rFont val="Aptos Narrow"/>
        <family val="2"/>
      </rPr>
      <t>Batch</t>
    </r>
    <r>
      <rPr>
        <sz val="11"/>
        <color rgb="FF000000"/>
        <rFont val="Aptos Narrow"/>
        <family val="2"/>
      </rPr>
      <t xml:space="preserve"> = f(G</t>
    </r>
    <r>
      <rPr>
        <vertAlign val="subscript"/>
        <sz val="11"/>
        <color rgb="FF000000"/>
        <rFont val="Aptos Narrow"/>
        <family val="2"/>
      </rPr>
      <t>rim</t>
    </r>
    <r>
      <rPr>
        <sz val="11"/>
        <color rgb="FF000000"/>
        <rFont val="Aptos Narrow"/>
        <family val="2"/>
      </rPr>
      <t>)</t>
    </r>
  </si>
  <si>
    <t>0.73</t>
  </si>
  <si>
    <t>0.06</t>
  </si>
  <si>
    <r>
      <t>G</t>
    </r>
    <r>
      <rPr>
        <vertAlign val="subscript"/>
        <sz val="11"/>
        <color rgb="FF000000"/>
        <rFont val="Aptos Narrow"/>
        <family val="2"/>
      </rPr>
      <t>max, l</t>
    </r>
    <r>
      <rPr>
        <sz val="11"/>
        <color rgb="FF000000"/>
        <rFont val="Aptos Narrow"/>
        <family val="2"/>
      </rPr>
      <t xml:space="preserve"> = f(G</t>
    </r>
    <r>
      <rPr>
        <vertAlign val="subscript"/>
        <sz val="11"/>
        <color rgb="FF000000"/>
        <rFont val="Aptos Narrow"/>
        <family val="2"/>
      </rPr>
      <t>rim</t>
    </r>
    <r>
      <rPr>
        <sz val="11"/>
        <color rgb="FF000000"/>
        <rFont val="Aptos Narrow"/>
        <family val="2"/>
      </rPr>
      <t>)</t>
    </r>
  </si>
  <si>
    <t>4.14</t>
  </si>
  <si>
    <t>0.67</t>
  </si>
  <si>
    <r>
      <t>G</t>
    </r>
    <r>
      <rPr>
        <vertAlign val="subscript"/>
        <sz val="11"/>
        <color rgb="FF000000"/>
        <rFont val="Aptos Narrow"/>
        <family val="2"/>
      </rPr>
      <t>max, l</t>
    </r>
    <r>
      <rPr>
        <sz val="11"/>
        <color rgb="FF000000"/>
        <rFont val="Aptos Narrow"/>
        <family val="2"/>
      </rPr>
      <t xml:space="preserve"> = f(G</t>
    </r>
    <r>
      <rPr>
        <vertAlign val="subscript"/>
        <sz val="11"/>
        <color rgb="FF000000"/>
        <rFont val="Aptos Narrow"/>
        <family val="2"/>
      </rPr>
      <t>CSD, 3D</t>
    </r>
    <r>
      <rPr>
        <sz val="11"/>
        <color rgb="FF000000"/>
        <rFont val="Aptos Narrow"/>
        <family val="2"/>
      </rPr>
      <t>)</t>
    </r>
  </si>
  <si>
    <t>2.63</t>
  </si>
  <si>
    <t>0.84</t>
  </si>
  <si>
    <t>0.9</t>
  </si>
  <si>
    <r>
      <t>J</t>
    </r>
    <r>
      <rPr>
        <vertAlign val="subscript"/>
        <sz val="11"/>
        <color rgb="FF000000"/>
        <rFont val="Aptos Narrow"/>
        <family val="2"/>
      </rPr>
      <t>Bacth</t>
    </r>
    <r>
      <rPr>
        <sz val="11"/>
        <color rgb="FF000000"/>
        <rFont val="Aptos Narrow"/>
        <family val="2"/>
      </rPr>
      <t xml:space="preserve"> = f(J</t>
    </r>
    <r>
      <rPr>
        <vertAlign val="subscript"/>
        <sz val="11"/>
        <color rgb="FF000000"/>
        <rFont val="Aptos Narrow"/>
        <family val="2"/>
      </rPr>
      <t>CSD, 2D</t>
    </r>
    <r>
      <rPr>
        <sz val="11"/>
        <color rgb="FF000000"/>
        <rFont val="Aptos Narrow"/>
        <family val="2"/>
      </rPr>
      <t>)</t>
    </r>
  </si>
  <si>
    <t>0.85</t>
  </si>
  <si>
    <t>0.12</t>
  </si>
  <si>
    <r>
      <t>J</t>
    </r>
    <r>
      <rPr>
        <vertAlign val="subscript"/>
        <sz val="11"/>
        <color rgb="FF000000"/>
        <rFont val="Aptos Narrow"/>
        <family val="2"/>
      </rPr>
      <t>Batch</t>
    </r>
    <r>
      <rPr>
        <sz val="11"/>
        <color rgb="FF000000"/>
        <rFont val="Aptos Narrow"/>
        <family val="2"/>
      </rPr>
      <t xml:space="preserve"> = f(J</t>
    </r>
    <r>
      <rPr>
        <vertAlign val="subscript"/>
        <sz val="11"/>
        <color rgb="FF000000"/>
        <rFont val="Aptos Narrow"/>
        <family val="2"/>
      </rPr>
      <t>CSD, 3D</t>
    </r>
    <r>
      <rPr>
        <sz val="11"/>
        <color rgb="FF000000"/>
        <rFont val="Aptos Narrow"/>
        <family val="2"/>
      </rPr>
      <t>)</t>
    </r>
  </si>
  <si>
    <t>3.47</t>
  </si>
  <si>
    <t>0.95</t>
  </si>
  <si>
    <r>
      <t>J</t>
    </r>
    <r>
      <rPr>
        <vertAlign val="subscript"/>
        <sz val="11"/>
        <color rgb="FF000000"/>
        <rFont val="Aptos Narrow"/>
        <family val="2"/>
      </rPr>
      <t>CSD, 2D</t>
    </r>
    <r>
      <rPr>
        <sz val="11"/>
        <color rgb="FF000000"/>
        <rFont val="Aptos Narrow"/>
        <family val="2"/>
      </rPr>
      <t xml:space="preserve"> = f(J</t>
    </r>
    <r>
      <rPr>
        <vertAlign val="subscript"/>
        <sz val="11"/>
        <color rgb="FF000000"/>
        <rFont val="Aptos Narrow"/>
        <family val="2"/>
      </rPr>
      <t>CSD, 3D</t>
    </r>
    <r>
      <rPr>
        <sz val="11"/>
        <color rgb="FF000000"/>
        <rFont val="Aptos Narrow"/>
        <family val="2"/>
      </rPr>
      <t>)</t>
    </r>
  </si>
  <si>
    <t>4.4</t>
  </si>
  <si>
    <t>1.66</t>
  </si>
  <si>
    <t>0.94</t>
  </si>
  <si>
    <t>Plagioclase crystal size distributions, growth and nucleation rates in an anhydrous arc basaltic andesite</t>
  </si>
  <si>
    <r>
      <t>Melvyn Billon</t>
    </r>
    <r>
      <rPr>
        <vertAlign val="superscript"/>
        <sz val="12"/>
        <color rgb="FF000000"/>
        <rFont val="Times New Roman"/>
        <family val="1"/>
      </rPr>
      <t>1*</t>
    </r>
    <r>
      <rPr>
        <sz val="12"/>
        <color rgb="FF000000"/>
        <rFont val="Times New Roman"/>
        <family val="1"/>
      </rPr>
      <t>, Jacqueline Vander Auwera</t>
    </r>
    <r>
      <rPr>
        <vertAlign val="superscript"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>, Olivier Namur</t>
    </r>
    <r>
      <rPr>
        <vertAlign val="super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, François Faure</t>
    </r>
    <r>
      <rPr>
        <vertAlign val="super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, Marian B. Holness</t>
    </r>
    <r>
      <rPr>
        <vertAlign val="super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, Bernard Charlier</t>
    </r>
    <r>
      <rPr>
        <vertAlign val="superscript"/>
        <sz val="12"/>
        <color rgb="FF000000"/>
        <rFont val="Times New Roman"/>
        <family val="1"/>
      </rPr>
      <t>1</t>
    </r>
  </si>
  <si>
    <t>Textural data</t>
  </si>
  <si>
    <t>G and J values</t>
  </si>
  <si>
    <r>
      <t>Nucleation and growth rates obtained by the various methods. Viscosity (</t>
    </r>
    <r>
      <rPr>
        <sz val="11"/>
        <color rgb="FF0070C0"/>
        <rFont val="Aptos Narrow"/>
        <family val="2"/>
        <scheme val="minor"/>
      </rPr>
      <t>Giordano et al., 2008</t>
    </r>
    <r>
      <rPr>
        <sz val="11"/>
        <color theme="1"/>
        <rFont val="Aptos Narrow"/>
        <family val="2"/>
        <scheme val="minor"/>
      </rPr>
      <t>), Eyring diffusivity, and interfacial energy (</t>
    </r>
    <r>
      <rPr>
        <sz val="11"/>
        <color rgb="FF0070C0"/>
        <rFont val="Aptos Narrow"/>
        <family val="2"/>
        <scheme val="minor"/>
      </rPr>
      <t>Arzilli et al., 2015</t>
    </r>
    <r>
      <rPr>
        <sz val="11"/>
        <color theme="1"/>
        <rFont val="Aptos Narrow"/>
        <family val="2"/>
        <scheme val="minor"/>
      </rPr>
      <t>) are also presented.</t>
    </r>
  </si>
  <si>
    <t>G with t and CR</t>
  </si>
  <si>
    <t>Relation between growth rates values and the cooling time and cooling rate</t>
  </si>
  <si>
    <t>J with t and CR</t>
  </si>
  <si>
    <t>Relation between nucleation rates values and the cooling time and cooling rate</t>
  </si>
  <si>
    <t>Comparison of the methods</t>
  </si>
  <si>
    <r>
      <t xml:space="preserve">Table and figure presenting the correlation between the various methods used to calculate </t>
    </r>
    <r>
      <rPr>
        <i/>
        <sz val="11"/>
        <color theme="1"/>
        <rFont val="Aptos Narrow"/>
        <family val="2"/>
        <scheme val="minor"/>
      </rPr>
      <t>J</t>
    </r>
    <r>
      <rPr>
        <sz val="11"/>
        <color theme="1"/>
        <rFont val="Aptos Narrow"/>
        <family val="2"/>
        <scheme val="minor"/>
      </rPr>
      <t xml:space="preserve"> and </t>
    </r>
    <r>
      <rPr>
        <i/>
        <sz val="11"/>
        <color theme="1"/>
        <rFont val="Aptos Narrow"/>
        <family val="2"/>
        <scheme val="minor"/>
      </rPr>
      <t>G</t>
    </r>
    <r>
      <rPr>
        <sz val="11"/>
        <color theme="1"/>
        <rFont val="Aptos Narrow"/>
        <family val="2"/>
        <scheme val="minor"/>
      </rPr>
      <t xml:space="preserve"> </t>
    </r>
  </si>
  <si>
    <r>
      <t>Nucleation rate (J) (µm</t>
    </r>
    <r>
      <rPr>
        <vertAlign val="superscript"/>
        <sz val="11"/>
        <color theme="1"/>
        <rFont val="Aptos Narrow"/>
        <family val="2"/>
        <scheme val="minor"/>
      </rPr>
      <t>-3</t>
    </r>
    <r>
      <rPr>
        <sz val="11"/>
        <color theme="1"/>
        <rFont val="Aptos Narrow"/>
        <family val="2"/>
        <scheme val="minor"/>
      </rPr>
      <t>/h)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</si>
</sst>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i/>
      <vertAlign val="subscript"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1"/>
      <color theme="1"/>
      <name val="Aptos Narrow"/>
      <family val="2"/>
    </font>
    <font>
      <sz val="11"/>
      <color rgb="FF0070C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1"/>
      <color rgb="FF000000"/>
      <name val="Aptos Narrow"/>
      <family val="2"/>
    </font>
    <font>
      <vertAlign val="superscript"/>
      <sz val="11"/>
      <color rgb="FF000000"/>
      <name val="Aptos Narrow"/>
      <family val="2"/>
    </font>
    <font>
      <vertAlign val="subscript"/>
      <sz val="11"/>
      <color rgb="FF000000"/>
      <name val="Aptos Narrow"/>
      <family val="2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3" xfId="0" applyBorder="1"/>
    <xf numFmtId="0" fontId="3" fillId="0" borderId="2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1" fontId="0" fillId="0" borderId="0" xfId="0" applyNumberFormat="1"/>
    <xf numFmtId="11" fontId="0" fillId="0" borderId="2" xfId="0" applyNumberFormat="1" applyBorder="1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1" xfId="0" applyNumberFormat="1" applyBorder="1" applyAlignment="1">
      <alignment horizontal="center"/>
    </xf>
    <xf numFmtId="0" fontId="3" fillId="0" borderId="3" xfId="0" applyFont="1" applyBorder="1"/>
    <xf numFmtId="11" fontId="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/>
    <xf numFmtId="11" fontId="9" fillId="0" borderId="0" xfId="0" applyNumberFormat="1" applyFont="1"/>
    <xf numFmtId="2" fontId="0" fillId="0" borderId="0" xfId="0" applyNumberFormat="1"/>
    <xf numFmtId="0" fontId="4" fillId="0" borderId="0" xfId="0" applyFont="1" applyAlignment="1">
      <alignment horizontal="center"/>
    </xf>
    <xf numFmtId="0" fontId="4" fillId="0" borderId="3" xfId="0" applyFont="1" applyBorder="1"/>
    <xf numFmtId="11" fontId="4" fillId="0" borderId="1" xfId="0" applyNumberFormat="1" applyFont="1" applyBorder="1" applyAlignment="1">
      <alignment horizontal="center"/>
    </xf>
    <xf numFmtId="11" fontId="4" fillId="0" borderId="2" xfId="0" applyNumberFormat="1" applyFont="1" applyBorder="1" applyAlignment="1">
      <alignment horizontal="center"/>
    </xf>
    <xf numFmtId="0" fontId="4" fillId="0" borderId="0" xfId="0" applyFont="1"/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49" fontId="4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0" fillId="0" borderId="5" xfId="0" applyNumberFormat="1" applyBorder="1" applyAlignment="1">
      <alignment horizontal="center"/>
    </xf>
    <xf numFmtId="164" fontId="4" fillId="0" borderId="0" xfId="0" applyNumberFormat="1" applyFont="1"/>
    <xf numFmtId="2" fontId="4" fillId="0" borderId="0" xfId="0" applyNumberFormat="1" applyFont="1"/>
    <xf numFmtId="0" fontId="9" fillId="0" borderId="0" xfId="0" applyFont="1"/>
    <xf numFmtId="2" fontId="9" fillId="0" borderId="0" xfId="0" applyNumberFormat="1" applyFont="1"/>
    <xf numFmtId="16" fontId="0" fillId="0" borderId="0" xfId="0" applyNumberFormat="1"/>
    <xf numFmtId="17" fontId="0" fillId="0" borderId="0" xfId="0" applyNumberFormat="1"/>
    <xf numFmtId="49" fontId="0" fillId="0" borderId="0" xfId="0" applyNumberForma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1" fontId="9" fillId="0" borderId="0" xfId="0" applyNumberFormat="1" applyFont="1" applyAlignment="1">
      <alignment horizontal="center"/>
    </xf>
    <xf numFmtId="11" fontId="9" fillId="0" borderId="1" xfId="0" applyNumberFormat="1" applyFont="1" applyBorder="1" applyAlignment="1">
      <alignment horizontal="center"/>
    </xf>
    <xf numFmtId="11" fontId="9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1165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C00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FFC00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6530446194225724"/>
                  <c:y val="-1.030183727034120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CR'!$D$6,'G with t and CR'!$D$11:$D$12,'G with t and CR'!$D$16)</c:f>
              <c:numCache>
                <c:formatCode>0.00</c:formatCode>
                <c:ptCount val="4"/>
                <c:pt idx="0">
                  <c:v>0</c:v>
                </c:pt>
                <c:pt idx="1">
                  <c:v>0.47712125471966244</c:v>
                </c:pt>
                <c:pt idx="2">
                  <c:v>0.47712125471966244</c:v>
                </c:pt>
                <c:pt idx="3">
                  <c:v>0.95424250943932487</c:v>
                </c:pt>
              </c:numCache>
            </c:numRef>
          </c:xVal>
          <c:yVal>
            <c:numRef>
              <c:f>('G with t and CR'!$I$6,'G with t and CR'!$I$11:$I$12,'G with t and CR'!$I$16)</c:f>
              <c:numCache>
                <c:formatCode>0.00</c:formatCode>
                <c:ptCount val="4"/>
                <c:pt idx="0">
                  <c:v>-7.8159398112730436</c:v>
                </c:pt>
                <c:pt idx="1">
                  <c:v>-7.2340832060333682</c:v>
                </c:pt>
                <c:pt idx="2">
                  <c:v>-7.204119982655925</c:v>
                </c:pt>
                <c:pt idx="3">
                  <c:v>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5E-4D8B-8EC9-CC23DED5692E}"/>
            </c:ext>
          </c:extLst>
        </c:ser>
        <c:ser>
          <c:idx val="1"/>
          <c:order val="1"/>
          <c:tx>
            <c:v>1140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2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163779527559055"/>
                  <c:y val="-0.139562919218431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CR'!$D$8,'G with t and CR'!$D$13,'G with t and CR'!$D$17:$D$19)</c:f>
              <c:numCache>
                <c:formatCode>0.00</c:formatCode>
                <c:ptCount val="5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  <c:pt idx="3">
                  <c:v>0.95424250943932487</c:v>
                </c:pt>
                <c:pt idx="4">
                  <c:v>0.95424250943932487</c:v>
                </c:pt>
              </c:numCache>
            </c:numRef>
          </c:xVal>
          <c:yVal>
            <c:numRef>
              <c:f>('G with t and CR'!$I$8,'G with t and CR'!$I$13,'G with t and CR'!$I$17:$I$19)</c:f>
              <c:numCache>
                <c:formatCode>0.00</c:formatCode>
                <c:ptCount val="5"/>
                <c:pt idx="0">
                  <c:v>-8.206667171669805</c:v>
                </c:pt>
                <c:pt idx="1">
                  <c:v>-7.6938303646836079</c:v>
                </c:pt>
                <c:pt idx="2">
                  <c:v>-7.3010299956639813</c:v>
                </c:pt>
                <c:pt idx="3">
                  <c:v>-7.3679767852945943</c:v>
                </c:pt>
                <c:pt idx="4">
                  <c:v>-7.3010299956639813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5E-4D8B-8EC9-CC23DED5692E}"/>
            </c:ext>
          </c:extLst>
        </c:ser>
        <c:ser>
          <c:idx val="2"/>
          <c:order val="2"/>
          <c:tx>
            <c:v>1120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070C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0070C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7526684164479437E-2"/>
                  <c:y val="0.3575747302420530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CR'!$D$9,'G with t and CR'!$D$14,'G with t and CR'!$D$20:$D$21)</c:f>
              <c:numCache>
                <c:formatCode>0.00</c:formatCode>
                <c:ptCount val="4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  <c:pt idx="3">
                  <c:v>0.95424250943932487</c:v>
                </c:pt>
              </c:numCache>
            </c:numRef>
          </c:xVal>
          <c:yVal>
            <c:numRef>
              <c:f>('G with t and CR'!$I$9,'G with t and CR'!$I$14,'G with t and CR'!$I$20:$I$21)</c:f>
              <c:numCache>
                <c:formatCode>0.00</c:formatCode>
                <c:ptCount val="4"/>
                <c:pt idx="0">
                  <c:v>-8.2966651902615318</c:v>
                </c:pt>
                <c:pt idx="1">
                  <c:v>-7.8901250098275755</c:v>
                </c:pt>
                <c:pt idx="2">
                  <c:v>-7.3212333817522683</c:v>
                </c:pt>
                <c:pt idx="3">
                  <c:v>-7.3646990755333581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5E-4D8B-8EC9-CC23DED5692E}"/>
            </c:ext>
          </c:extLst>
        </c:ser>
        <c:ser>
          <c:idx val="3"/>
          <c:order val="3"/>
          <c:tx>
            <c:v>1100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7030A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7030A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480664916885389"/>
                  <c:y val="0.3000619714202391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CR'!$D$10,'G with t and CR'!$D$15,'G with t and CR'!$D$22)</c:f>
              <c:numCache>
                <c:formatCode>0.00</c:formatCode>
                <c:ptCount val="3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</c:numCache>
            </c:numRef>
          </c:xVal>
          <c:yVal>
            <c:numRef>
              <c:f>('G with t and CR'!$I$10,'G with t and CR'!$I$15,'G with t and CR'!$I$22)</c:f>
              <c:numCache>
                <c:formatCode>0.00</c:formatCode>
                <c:ptCount val="3"/>
                <c:pt idx="0">
                  <c:v>-8.4313637641589878</c:v>
                </c:pt>
                <c:pt idx="1">
                  <c:v>-7.9542425094393252</c:v>
                </c:pt>
                <c:pt idx="2">
                  <c:v>-7.5477023290053697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F5E-4D8B-8EC9-CC23DED56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404927"/>
        <c:axId val="2043425567"/>
      </c:scatterChart>
      <c:valAx>
        <c:axId val="2043404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(CR) (°C/h)</a:t>
                </a:r>
              </a:p>
            </c:rich>
          </c:tx>
          <c:layout>
            <c:manualLayout>
              <c:xMode val="edge"/>
              <c:yMode val="edge"/>
              <c:x val="0.40259842519685041"/>
              <c:y val="0.89442111402741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43425567"/>
        <c:crossesAt val="-9"/>
        <c:crossBetween val="midCat"/>
      </c:valAx>
      <c:valAx>
        <c:axId val="2043425567"/>
        <c:scaling>
          <c:orientation val="minMax"/>
          <c:max val="-6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(G</a:t>
                </a:r>
                <a:r>
                  <a:rPr lang="fr-BE" sz="1200" b="1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Batch</a:t>
                </a: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 (cm/s)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1595290172061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43404927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1165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C00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FFC00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030446194225722"/>
                  <c:y val="-2.373067949839603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CR'!$D$6,'G with t and CR'!$D$11:$D$12,'G with t and CR'!$D$16)</c:f>
              <c:numCache>
                <c:formatCode>0.00</c:formatCode>
                <c:ptCount val="4"/>
                <c:pt idx="0">
                  <c:v>0</c:v>
                </c:pt>
                <c:pt idx="1">
                  <c:v>0.47712125471966244</c:v>
                </c:pt>
                <c:pt idx="2">
                  <c:v>0.47712125471966244</c:v>
                </c:pt>
                <c:pt idx="3">
                  <c:v>0.95424250943932487</c:v>
                </c:pt>
              </c:numCache>
            </c:numRef>
          </c:xVal>
          <c:yVal>
            <c:numRef>
              <c:f>('G with t and CR'!$K$6,'G with t and CR'!$K$11:$K$12,'G with t and CR'!$K$16)</c:f>
              <c:numCache>
                <c:formatCode>0.00</c:formatCode>
                <c:ptCount val="4"/>
                <c:pt idx="0">
                  <c:v>-8.012234456417012</c:v>
                </c:pt>
                <c:pt idx="1">
                  <c:v>-7.5351132016973494</c:v>
                </c:pt>
                <c:pt idx="2">
                  <c:v>-7.3010299956639813</c:v>
                </c:pt>
                <c:pt idx="3">
                  <c:v>-7.204119982655925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58-421D-8AED-EBBBDF5881B6}"/>
            </c:ext>
          </c:extLst>
        </c:ser>
        <c:ser>
          <c:idx val="1"/>
          <c:order val="1"/>
          <c:tx>
            <c:v>1140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2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2086001749781278"/>
                  <c:y val="-0.172739865850102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CR'!$D$8,'G with t and CR'!$D$13,'G with t and CR'!$D$17:$D$19)</c:f>
              <c:numCache>
                <c:formatCode>0.00</c:formatCode>
                <c:ptCount val="5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  <c:pt idx="3">
                  <c:v>0.95424250943932487</c:v>
                </c:pt>
                <c:pt idx="4">
                  <c:v>0.95424250943932487</c:v>
                </c:pt>
              </c:numCache>
            </c:numRef>
          </c:xVal>
          <c:yVal>
            <c:numRef>
              <c:f>('G with t and CR'!$K$8,'G with t and CR'!$K$13,'G with t and CR'!$K$17:$K$19)</c:f>
              <c:numCache>
                <c:formatCode>0.00</c:formatCode>
                <c:ptCount val="5"/>
                <c:pt idx="0">
                  <c:v>-8.4371160930480791</c:v>
                </c:pt>
                <c:pt idx="1">
                  <c:v>-7.9700367766225568</c:v>
                </c:pt>
                <c:pt idx="2">
                  <c:v>-7.6020599913279625</c:v>
                </c:pt>
                <c:pt idx="3">
                  <c:v>-7.6690067809585756</c:v>
                </c:pt>
                <c:pt idx="4">
                  <c:v>-7.6020599913279625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58-421D-8AED-EBBBDF5881B6}"/>
            </c:ext>
          </c:extLst>
        </c:ser>
        <c:ser>
          <c:idx val="2"/>
          <c:order val="2"/>
          <c:tx>
            <c:v>1120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070C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0070C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0304461942257219E-2"/>
                  <c:y val="0.2731667395742198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CR'!$D$9,'G with t and CR'!$D$14,'G with t and CR'!$D$20:$D$21)</c:f>
              <c:numCache>
                <c:formatCode>0.00</c:formatCode>
                <c:ptCount val="4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  <c:pt idx="3">
                  <c:v>0.95424250943932487</c:v>
                </c:pt>
              </c:numCache>
            </c:numRef>
          </c:xVal>
          <c:yVal>
            <c:numRef>
              <c:f>('G with t and CR'!$K$9,'G with t and CR'!$K$14,'G with t and CR'!$K$21:$K$22)</c:f>
              <c:numCache>
                <c:formatCode>0.00</c:formatCode>
                <c:ptCount val="4"/>
                <c:pt idx="0">
                  <c:v>-8.5976951859255131</c:v>
                </c:pt>
                <c:pt idx="1">
                  <c:v>-8.1663314217665253</c:v>
                </c:pt>
                <c:pt idx="2">
                  <c:v>-7.7403626894942441</c:v>
                </c:pt>
                <c:pt idx="3">
                  <c:v>-7.8750612633917001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E58-421D-8AED-EBBBDF5881B6}"/>
            </c:ext>
          </c:extLst>
        </c:ser>
        <c:ser>
          <c:idx val="3"/>
          <c:order val="3"/>
          <c:tx>
            <c:v>1100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7030A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7030A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636220472440945"/>
                  <c:y val="0.256115850102070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CR'!$D$10,'G with t and CR'!$D$15,'G with t and CR'!$D$22)</c:f>
              <c:numCache>
                <c:formatCode>0.00</c:formatCode>
                <c:ptCount val="3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</c:numCache>
            </c:numRef>
          </c:xVal>
          <c:yVal>
            <c:numRef>
              <c:f>('G with t and CR'!$K$10,'G with t and CR'!$K$15,'G with t and CR'!$K$23)</c:f>
              <c:numCache>
                <c:formatCode>0.00</c:formatCode>
                <c:ptCount val="3"/>
                <c:pt idx="0">
                  <c:v>-8.6910010746647437</c:v>
                </c:pt>
                <c:pt idx="1">
                  <c:v>-8.2552725051033065</c:v>
                </c:pt>
                <c:pt idx="2">
                  <c:v>-7.8860566476931631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E58-421D-8AED-EBBBDF588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404927"/>
        <c:axId val="2043425567"/>
      </c:scatterChart>
      <c:valAx>
        <c:axId val="2043404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(CR) (°C/h)</a:t>
                </a:r>
              </a:p>
            </c:rich>
          </c:tx>
          <c:layout>
            <c:manualLayout>
              <c:xMode val="edge"/>
              <c:yMode val="edge"/>
              <c:x val="0.40259842519685041"/>
              <c:y val="0.89442111402741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43425567"/>
        <c:crossesAt val="-9"/>
        <c:crossBetween val="midCat"/>
      </c:valAx>
      <c:valAx>
        <c:axId val="2043425567"/>
        <c:scaling>
          <c:orientation val="minMax"/>
          <c:max val="-6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(G</a:t>
                </a:r>
                <a:r>
                  <a:rPr lang="fr-BE" sz="1200" b="1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mean, w</a:t>
                </a: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 (cm/s)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1595290172061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43404927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1165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C00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FFC00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741557305336834"/>
                  <c:y val="3.240740740740740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CR'!$D$6,'G with t and CR'!$D$11:$D$12,'G with t and CR'!$D$16)</c:f>
              <c:numCache>
                <c:formatCode>0.00</c:formatCode>
                <c:ptCount val="4"/>
                <c:pt idx="0">
                  <c:v>0</c:v>
                </c:pt>
                <c:pt idx="1">
                  <c:v>0.47712125471966244</c:v>
                </c:pt>
                <c:pt idx="2">
                  <c:v>0.47712125471966244</c:v>
                </c:pt>
                <c:pt idx="3">
                  <c:v>0.95424250943932487</c:v>
                </c:pt>
              </c:numCache>
            </c:numRef>
          </c:xVal>
          <c:yVal>
            <c:numRef>
              <c:f>('G with t and CR'!$M$6,'G with t and CR'!$M$11:$M$12,'G with t and CR'!$M$16)</c:f>
              <c:numCache>
                <c:formatCode>0.00</c:formatCode>
                <c:ptCount val="4"/>
                <c:pt idx="0">
                  <c:v>-7.7781512503836439</c:v>
                </c:pt>
                <c:pt idx="1">
                  <c:v>-7.1497623203333323</c:v>
                </c:pt>
                <c:pt idx="2">
                  <c:v>-7.0184834056940133</c:v>
                </c:pt>
                <c:pt idx="3">
                  <c:v>-6.9030899869919438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40-40C3-9E43-CBB10C4444E6}"/>
            </c:ext>
          </c:extLst>
        </c:ser>
        <c:ser>
          <c:idx val="1"/>
          <c:order val="1"/>
          <c:tx>
            <c:v>1140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2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5860017497812769E-2"/>
                  <c:y val="-0.129603382910469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CR'!$D$8,'G with t and CR'!$D$13,'G with t and CR'!$D$17:$D$19)</c:f>
              <c:numCache>
                <c:formatCode>0.00</c:formatCode>
                <c:ptCount val="5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  <c:pt idx="3">
                  <c:v>0.95424250943932487</c:v>
                </c:pt>
                <c:pt idx="4">
                  <c:v>0.95424250943932487</c:v>
                </c:pt>
              </c:numCache>
            </c:numRef>
          </c:xVal>
          <c:yVal>
            <c:numRef>
              <c:f>('G with t and CR'!$M$8,'G with t and CR'!$M$13,'G with t and CR'!$M$17:$M$19)</c:f>
              <c:numCache>
                <c:formatCode>0.00</c:formatCode>
                <c:ptCount val="5"/>
                <c:pt idx="0">
                  <c:v>-8.1360860973840978</c:v>
                </c:pt>
                <c:pt idx="1">
                  <c:v>-7.5440680443502757</c:v>
                </c:pt>
                <c:pt idx="2">
                  <c:v>-7.191885526238913</c:v>
                </c:pt>
                <c:pt idx="3">
                  <c:v>-7.2710667722865381</c:v>
                </c:pt>
                <c:pt idx="4">
                  <c:v>-7.191885526238913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C40-40C3-9E43-CBB10C4444E6}"/>
            </c:ext>
          </c:extLst>
        </c:ser>
        <c:ser>
          <c:idx val="2"/>
          <c:order val="2"/>
          <c:tx>
            <c:v>1120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070C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0070C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5860017497812769E-2"/>
                  <c:y val="0.429567293671624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CR'!$D$9,'G with t and CR'!$D$14,'G with t and CR'!$D$20:$D$21)</c:f>
              <c:numCache>
                <c:formatCode>0.00</c:formatCode>
                <c:ptCount val="4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  <c:pt idx="3">
                  <c:v>0.95424250943932487</c:v>
                </c:pt>
              </c:numCache>
            </c:numRef>
          </c:xVal>
          <c:yVal>
            <c:numRef>
              <c:f>('G with t and CR'!$M$9,'G with t and CR'!$M$14,'G with t and CR'!$M$20:$M$21)</c:f>
              <c:numCache>
                <c:formatCode>0.00</c:formatCode>
                <c:ptCount val="4"/>
                <c:pt idx="0">
                  <c:v>-8.23596734990792</c:v>
                </c:pt>
                <c:pt idx="1">
                  <c:v>-7.7588460951882565</c:v>
                </c:pt>
                <c:pt idx="2">
                  <c:v>-7.1663314217665253</c:v>
                </c:pt>
                <c:pt idx="3">
                  <c:v>-7.2632414347745815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C40-40C3-9E43-CBB10C4444E6}"/>
            </c:ext>
          </c:extLst>
        </c:ser>
        <c:ser>
          <c:idx val="3"/>
          <c:order val="3"/>
          <c:tx>
            <c:v>1100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7030A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7030A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636220472440945"/>
                  <c:y val="0.256115850102070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CR'!$D$10,'G with t and CR'!$D$15,'G with t and CR'!$D$22)</c:f>
              <c:numCache>
                <c:formatCode>0.00</c:formatCode>
                <c:ptCount val="3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</c:numCache>
            </c:numRef>
          </c:xVal>
          <c:yVal>
            <c:numRef>
              <c:f>('G with t and CR'!$K$10,'G with t and CR'!$K$15,'G with t and CR'!$K$22)</c:f>
              <c:numCache>
                <c:formatCode>0.00</c:formatCode>
                <c:ptCount val="3"/>
                <c:pt idx="0">
                  <c:v>-8.6910010746647437</c:v>
                </c:pt>
                <c:pt idx="1">
                  <c:v>-8.2552725051033065</c:v>
                </c:pt>
                <c:pt idx="2">
                  <c:v>-7.8750612633917001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C40-40C3-9E43-CBB10C444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404927"/>
        <c:axId val="2043425567"/>
      </c:scatterChart>
      <c:valAx>
        <c:axId val="2043404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(CR) (°C/h)</a:t>
                </a:r>
              </a:p>
            </c:rich>
          </c:tx>
          <c:layout>
            <c:manualLayout>
              <c:xMode val="edge"/>
              <c:yMode val="edge"/>
              <c:x val="0.40259842519685041"/>
              <c:y val="0.89442111402741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43425567"/>
        <c:crossesAt val="-9"/>
        <c:crossBetween val="midCat"/>
      </c:valAx>
      <c:valAx>
        <c:axId val="2043425567"/>
        <c:scaling>
          <c:orientation val="minMax"/>
          <c:max val="-6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(G</a:t>
                </a:r>
                <a:r>
                  <a:rPr lang="fr-BE" sz="1200" b="1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mean, l</a:t>
                </a: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 (cm/s)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1595290172061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43404927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1165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C00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FFC00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741557305336834"/>
                  <c:y val="3.240740740740740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CR'!$D$6,'G with t and CR'!$D$11,'G with t and CR'!$D$16)</c:f>
              <c:numCache>
                <c:formatCode>0.00</c:formatCode>
                <c:ptCount val="3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</c:numCache>
            </c:numRef>
          </c:xVal>
          <c:yVal>
            <c:numRef>
              <c:f>('G with t and CR'!$O$6,'G with t and CR'!$O$11,'G with t and CR'!$O$16)</c:f>
              <c:numCache>
                <c:formatCode>0.00</c:formatCode>
                <c:ptCount val="3"/>
                <c:pt idx="0">
                  <c:v>-8.1583624920952502</c:v>
                </c:pt>
                <c:pt idx="1">
                  <c:v>-7.4426933496942596</c:v>
                </c:pt>
                <c:pt idx="2">
                  <c:v>-7.1249387366082999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1A-46D8-A4C0-4067EEBCB9F8}"/>
            </c:ext>
          </c:extLst>
        </c:ser>
        <c:ser>
          <c:idx val="1"/>
          <c:order val="1"/>
          <c:tx>
            <c:v>1140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2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5860017497812769E-2"/>
                  <c:y val="-0.129603382910469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CR'!$D$8,'G with t and CR'!$D$13,'G with t and CR'!$D$17:$D$19)</c:f>
              <c:numCache>
                <c:formatCode>0.00</c:formatCode>
                <c:ptCount val="5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  <c:pt idx="3">
                  <c:v>0.95424250943932487</c:v>
                </c:pt>
                <c:pt idx="4">
                  <c:v>0.95424250943932487</c:v>
                </c:pt>
              </c:numCache>
            </c:numRef>
          </c:xVal>
          <c:yVal>
            <c:numRef>
              <c:f>('G with t and CR'!$O$8,'G with t and CR'!$O$13,'G with t and CR'!$O$17:$O$19)</c:f>
              <c:numCache>
                <c:formatCode>0.00</c:formatCode>
                <c:ptCount val="5"/>
                <c:pt idx="0">
                  <c:v>-8.4151003532303577</c:v>
                </c:pt>
                <c:pt idx="1">
                  <c:v>-7.8450980400142569</c:v>
                </c:pt>
                <c:pt idx="2">
                  <c:v>-7.5177391056279266</c:v>
                </c:pt>
                <c:pt idx="3">
                  <c:v>-7.5236549644001149</c:v>
                </c:pt>
                <c:pt idx="4">
                  <c:v>-7.4929155219028942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F1A-46D8-A4C0-4067EEBCB9F8}"/>
            </c:ext>
          </c:extLst>
        </c:ser>
        <c:ser>
          <c:idx val="2"/>
          <c:order val="2"/>
          <c:tx>
            <c:v>1120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070C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0070C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252668416447939"/>
                  <c:y val="0.2686453776611256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CR'!$D$9,'G with t and CR'!$D$14,'G with t and CR'!$D$20:$D$21)</c:f>
              <c:numCache>
                <c:formatCode>0.00</c:formatCode>
                <c:ptCount val="4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  <c:pt idx="3">
                  <c:v>0.95424250943932487</c:v>
                </c:pt>
              </c:numCache>
            </c:numRef>
          </c:xVal>
          <c:yVal>
            <c:numRef>
              <c:f>('G with t and CR'!$O$9,'G with t and CR'!$O$14,'G with t and CR'!$O$20:$O$21)</c:f>
              <c:numCache>
                <c:formatCode>0.00</c:formatCode>
                <c:ptCount val="4"/>
                <c:pt idx="0">
                  <c:v>-8.6434526764861879</c:v>
                </c:pt>
                <c:pt idx="1">
                  <c:v>-8.0791812460476251</c:v>
                </c:pt>
                <c:pt idx="2">
                  <c:v>-7.6892101670468627</c:v>
                </c:pt>
                <c:pt idx="3">
                  <c:v>-7.865301426102544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F1A-46D8-A4C0-4067EEBCB9F8}"/>
            </c:ext>
          </c:extLst>
        </c:ser>
        <c:ser>
          <c:idx val="3"/>
          <c:order val="3"/>
          <c:tx>
            <c:v>1100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7030A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7030A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636220472440945"/>
                  <c:y val="0.256115850102070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CR'!$D$10,'G with t and CR'!$D$15,'G with t and CR'!$D$22)</c:f>
              <c:numCache>
                <c:formatCode>0.00</c:formatCode>
                <c:ptCount val="3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</c:numCache>
            </c:numRef>
          </c:xVal>
          <c:yVal>
            <c:numRef>
              <c:f>('G with t and CR'!$O$10,'G with t and CR'!$O$15,'G with t and CR'!$O$22)</c:f>
              <c:numCache>
                <c:formatCode>0.00</c:formatCode>
                <c:ptCount val="3"/>
                <c:pt idx="0">
                  <c:v>-8.5862657241447309</c:v>
                </c:pt>
                <c:pt idx="1">
                  <c:v>-8.1945746647496946</c:v>
                </c:pt>
                <c:pt idx="2">
                  <c:v>-7.7781512503836439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F1A-46D8-A4C0-4067EEBCB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404927"/>
        <c:axId val="2043425567"/>
      </c:scatterChart>
      <c:valAx>
        <c:axId val="2043404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(CR) (°C/h)</a:t>
                </a:r>
              </a:p>
            </c:rich>
          </c:tx>
          <c:layout>
            <c:manualLayout>
              <c:xMode val="edge"/>
              <c:yMode val="edge"/>
              <c:x val="0.40259842519685041"/>
              <c:y val="0.89442111402741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43425567"/>
        <c:crossesAt val="-9"/>
        <c:crossBetween val="midCat"/>
      </c:valAx>
      <c:valAx>
        <c:axId val="2043425567"/>
        <c:scaling>
          <c:orientation val="minMax"/>
          <c:max val="-6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(G</a:t>
                </a:r>
                <a:r>
                  <a:rPr lang="fr-BE" sz="1200" b="1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CSD,2D</a:t>
                </a: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 (cm/s)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1595290172061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43404927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1165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C00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FFC00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741557305336834"/>
                  <c:y val="3.240740740740740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CR'!$D$6,'G with t and CR'!$D$11,'G with t and CR'!$D$16)</c:f>
              <c:numCache>
                <c:formatCode>0.00</c:formatCode>
                <c:ptCount val="3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</c:numCache>
            </c:numRef>
          </c:xVal>
          <c:yVal>
            <c:numRef>
              <c:f>('G with t and CR'!$Q$6,'G with t and CR'!$Q$11,'G with t and CR'!$Q$16)</c:f>
              <c:numCache>
                <c:formatCode>0.00</c:formatCode>
                <c:ptCount val="3"/>
                <c:pt idx="0">
                  <c:v>-7.5046355637120534</c:v>
                </c:pt>
                <c:pt idx="1">
                  <c:v>-6.9215230426213354</c:v>
                </c:pt>
                <c:pt idx="2">
                  <c:v>-6.7623724939946026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27-4283-B553-25BD1F0F1384}"/>
            </c:ext>
          </c:extLst>
        </c:ser>
        <c:ser>
          <c:idx val="1"/>
          <c:order val="1"/>
          <c:tx>
            <c:v>1140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2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5860017497812769E-2"/>
                  <c:y val="-0.129603382910469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CR'!$D$8,'G with t and CR'!$D$13,'G with t and CR'!$D$17:$D$19)</c:f>
              <c:numCache>
                <c:formatCode>0.00</c:formatCode>
                <c:ptCount val="5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  <c:pt idx="3">
                  <c:v>0.95424250943932487</c:v>
                </c:pt>
                <c:pt idx="4">
                  <c:v>0.95424250943932487</c:v>
                </c:pt>
              </c:numCache>
            </c:numRef>
          </c:xVal>
          <c:yVal>
            <c:numRef>
              <c:f>('G with t and CR'!$Q$8,'G with t and CR'!$Q$13,'G with t and CR'!$Q$17:$Q$19)</c:f>
              <c:numCache>
                <c:formatCode>0.00</c:formatCode>
                <c:ptCount val="5"/>
                <c:pt idx="0">
                  <c:v>-7.8123872098296152</c:v>
                </c:pt>
                <c:pt idx="1">
                  <c:v>-7.3539699006260015</c:v>
                </c:pt>
                <c:pt idx="2">
                  <c:v>-7.091323535457283</c:v>
                </c:pt>
                <c:pt idx="3">
                  <c:v>-7.0225485943326627</c:v>
                </c:pt>
                <c:pt idx="4">
                  <c:v>-7.0832328206525776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27-4283-B553-25BD1F0F1384}"/>
            </c:ext>
          </c:extLst>
        </c:ser>
        <c:ser>
          <c:idx val="2"/>
          <c:order val="2"/>
          <c:tx>
            <c:v>1120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070C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0070C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5.9748906386701661E-2"/>
                  <c:y val="0.378110600758238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CR'!$D$9,'G with t and CR'!$D$14,'G with t and CR'!$D$20:$D$21)</c:f>
              <c:numCache>
                <c:formatCode>0.00</c:formatCode>
                <c:ptCount val="4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  <c:pt idx="3">
                  <c:v>0.95424250943932487</c:v>
                </c:pt>
              </c:numCache>
            </c:numRef>
          </c:xVal>
          <c:yVal>
            <c:numRef>
              <c:f>('G with t and CR'!$Q$9,'G with t and CR'!$Q$14,'G with t and CR'!$Q$20:$Q$21)</c:f>
              <c:numCache>
                <c:formatCode>0.00</c:formatCode>
                <c:ptCount val="4"/>
                <c:pt idx="0">
                  <c:v>-7.9036167238447526</c:v>
                </c:pt>
                <c:pt idx="1">
                  <c:v>-7.6731574681500225</c:v>
                </c:pt>
                <c:pt idx="2">
                  <c:v>-7.1524413614380862</c:v>
                </c:pt>
                <c:pt idx="3">
                  <c:v>-7.128573021263394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427-4283-B553-25BD1F0F1384}"/>
            </c:ext>
          </c:extLst>
        </c:ser>
        <c:ser>
          <c:idx val="3"/>
          <c:order val="3"/>
          <c:tx>
            <c:v>1100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7030A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7030A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636220472440945"/>
                  <c:y val="0.256115850102070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CR'!$D$10,'G with t and CR'!$D$15,'G with t and CR'!$D$22)</c:f>
              <c:numCache>
                <c:formatCode>0.00</c:formatCode>
                <c:ptCount val="3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</c:numCache>
            </c:numRef>
          </c:xVal>
          <c:yVal>
            <c:numRef>
              <c:f>('G with t and CR'!$Q$10,'G with t and CR'!$Q$15,'G with t and CR'!$Q$22)</c:f>
              <c:numCache>
                <c:formatCode>0.00</c:formatCode>
                <c:ptCount val="3"/>
                <c:pt idx="0">
                  <c:v>-8.0112429160732841</c:v>
                </c:pt>
                <c:pt idx="1">
                  <c:v>-7.8150983588772789</c:v>
                </c:pt>
                <c:pt idx="2">
                  <c:v>-7.2392843997191756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427-4283-B553-25BD1F0F1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404927"/>
        <c:axId val="2043425567"/>
      </c:scatterChart>
      <c:valAx>
        <c:axId val="2043404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(CR) (°C/h)</a:t>
                </a:r>
              </a:p>
            </c:rich>
          </c:tx>
          <c:layout>
            <c:manualLayout>
              <c:xMode val="edge"/>
              <c:yMode val="edge"/>
              <c:x val="0.40259842519685041"/>
              <c:y val="0.89442111402741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43425567"/>
        <c:crossesAt val="-9"/>
        <c:crossBetween val="midCat"/>
      </c:valAx>
      <c:valAx>
        <c:axId val="2043425567"/>
        <c:scaling>
          <c:orientation val="minMax"/>
          <c:max val="-6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(G</a:t>
                </a:r>
                <a:r>
                  <a:rPr lang="fr-BE" sz="1200" b="1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CSD,3D</a:t>
                </a: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 (cm/s)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1595290172061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43404927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1165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C00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FFC00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741557305336834"/>
                  <c:y val="3.240740740740740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CR'!$D$6,'G with t and CR'!$D$11:$D$12,'G with t and CR'!$D$16)</c:f>
              <c:numCache>
                <c:formatCode>0.00</c:formatCode>
                <c:ptCount val="4"/>
                <c:pt idx="0">
                  <c:v>0</c:v>
                </c:pt>
                <c:pt idx="1">
                  <c:v>0.47712125471966244</c:v>
                </c:pt>
                <c:pt idx="2">
                  <c:v>0.47712125471966244</c:v>
                </c:pt>
                <c:pt idx="3">
                  <c:v>0.95424250943932487</c:v>
                </c:pt>
              </c:numCache>
            </c:numRef>
          </c:xVal>
          <c:yVal>
            <c:numRef>
              <c:f>('G with t and CR'!$S$6,'G with t and CR'!$S$11:$S$12,'G with t and CR'!$S$16)</c:f>
              <c:numCache>
                <c:formatCode>0.00</c:formatCode>
                <c:ptCount val="4"/>
                <c:pt idx="0">
                  <c:v>-7.4593924877592306</c:v>
                </c:pt>
                <c:pt idx="1">
                  <c:v>-6.6020599913279625</c:v>
                </c:pt>
                <c:pt idx="2">
                  <c:v>-6.8361431973613307</c:v>
                </c:pt>
                <c:pt idx="3">
                  <c:v>-6.4117282931576707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9C-46A9-A2A8-6173A42FF61A}"/>
            </c:ext>
          </c:extLst>
        </c:ser>
        <c:ser>
          <c:idx val="1"/>
          <c:order val="1"/>
          <c:tx>
            <c:v>1140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2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2519335083114605"/>
                  <c:y val="-5.95946340040828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CR'!$D$8,'G with t and CR'!$D$13,'G with t and CR'!$D$17:$D$19)</c:f>
              <c:numCache>
                <c:formatCode>0.00</c:formatCode>
                <c:ptCount val="5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  <c:pt idx="3">
                  <c:v>0.95424250943932487</c:v>
                </c:pt>
                <c:pt idx="4">
                  <c:v>0.95424250943932487</c:v>
                </c:pt>
              </c:numCache>
            </c:numRef>
          </c:xVal>
          <c:yVal>
            <c:numRef>
              <c:f>('G with t and CR'!$S$8,'G with t and CR'!$S$13,'G with t and CR'!$S$17:$S$19)</c:f>
              <c:numCache>
                <c:formatCode>0.00</c:formatCode>
                <c:ptCount val="5"/>
                <c:pt idx="0">
                  <c:v>-7.3802112417116064</c:v>
                </c:pt>
                <c:pt idx="1">
                  <c:v>-6.7939455175668755</c:v>
                </c:pt>
                <c:pt idx="2">
                  <c:v>-6.3572529199028214</c:v>
                </c:pt>
                <c:pt idx="3">
                  <c:v>-6.3940795878587995</c:v>
                </c:pt>
                <c:pt idx="4">
                  <c:v>-6.4343208066370474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79C-46A9-A2A8-6173A42FF61A}"/>
            </c:ext>
          </c:extLst>
        </c:ser>
        <c:ser>
          <c:idx val="2"/>
          <c:order val="2"/>
          <c:tx>
            <c:v>1120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070C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0070C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5.9748906386701661E-2"/>
                  <c:y val="0.378110600758238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CR'!$D$9,'G with t and CR'!$D$14,'G with t and CR'!$D$20:$D$21)</c:f>
              <c:numCache>
                <c:formatCode>0.00</c:formatCode>
                <c:ptCount val="4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  <c:pt idx="3">
                  <c:v>0.95424250943932487</c:v>
                </c:pt>
              </c:numCache>
            </c:numRef>
          </c:xVal>
          <c:yVal>
            <c:numRef>
              <c:f>('G with t and CR'!$S$9,'G with t and CR'!$S$14,'G with t and CR'!$S$20:$S$21)</c:f>
              <c:numCache>
                <c:formatCode>0.00</c:formatCode>
                <c:ptCount val="4"/>
                <c:pt idx="0">
                  <c:v>-7.4837518336186752</c:v>
                </c:pt>
                <c:pt idx="1">
                  <c:v>-7.0167702102498932</c:v>
                </c:pt>
                <c:pt idx="2">
                  <c:v>-6.3716110699496884</c:v>
                </c:pt>
                <c:pt idx="3">
                  <c:v>-6.4973246408079497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79C-46A9-A2A8-6173A42FF61A}"/>
            </c:ext>
          </c:extLst>
        </c:ser>
        <c:ser>
          <c:idx val="3"/>
          <c:order val="3"/>
          <c:tx>
            <c:v>1100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7030A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7030A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4147331583552056"/>
                  <c:y val="0.2677828813065033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CR'!$D$10,'G with t and CR'!$D$15,'G with t and CR'!$D$22)</c:f>
              <c:numCache>
                <c:formatCode>0.00</c:formatCode>
                <c:ptCount val="3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</c:numCache>
            </c:numRef>
          </c:xVal>
          <c:yVal>
            <c:numRef>
              <c:f>('G with t and CR'!$S$10,'G with t and CR'!$S$15,'G with t and CR'!$S$22)</c:f>
              <c:numCache>
                <c:formatCode>0.00</c:formatCode>
                <c:ptCount val="3"/>
                <c:pt idx="0">
                  <c:v>-7.4699426700925393</c:v>
                </c:pt>
                <c:pt idx="1">
                  <c:v>-7.0621479067488444</c:v>
                </c:pt>
                <c:pt idx="2">
                  <c:v>-6.6777807052660805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79C-46A9-A2A8-6173A42FF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404927"/>
        <c:axId val="2043425567"/>
      </c:scatterChart>
      <c:valAx>
        <c:axId val="2043404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(CR) (°C/h)</a:t>
                </a:r>
              </a:p>
            </c:rich>
          </c:tx>
          <c:layout>
            <c:manualLayout>
              <c:xMode val="edge"/>
              <c:yMode val="edge"/>
              <c:x val="0.40259842519685041"/>
              <c:y val="0.89442111402741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43425567"/>
        <c:crossesAt val="-9"/>
        <c:crossBetween val="midCat"/>
      </c:valAx>
      <c:valAx>
        <c:axId val="20434255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(G</a:t>
                </a:r>
                <a:r>
                  <a:rPr lang="fr-BE" sz="1200" b="1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max,l</a:t>
                </a: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 (cm</a:t>
                </a:r>
                <a:r>
                  <a:rPr lang="fr-BE" sz="1200" b="1" baseline="30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-3</a:t>
                </a: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.s</a:t>
                </a:r>
                <a:r>
                  <a:rPr lang="fr-BE" sz="1200" b="1" baseline="30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-1</a:t>
                </a: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1595290172061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43404927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1165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C00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FFC00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741557305336834"/>
                  <c:y val="3.240740740740740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CR'!$D$6,'G with t and CR'!$D$11:$D$12,'G with t and CR'!$D$16)</c:f>
              <c:numCache>
                <c:formatCode>0.00</c:formatCode>
                <c:ptCount val="4"/>
                <c:pt idx="0">
                  <c:v>0</c:v>
                </c:pt>
                <c:pt idx="1">
                  <c:v>0.47712125471966244</c:v>
                </c:pt>
                <c:pt idx="2">
                  <c:v>0.47712125471966244</c:v>
                </c:pt>
                <c:pt idx="3">
                  <c:v>0.95424250943932487</c:v>
                </c:pt>
              </c:numCache>
            </c:numRef>
          </c:xVal>
          <c:yVal>
            <c:numRef>
              <c:f>('G with t and CR'!$U$6,'G with t and CR'!$U$11:$U$12,'G with t and CR'!$U$16)</c:f>
              <c:numCache>
                <c:formatCode>0.00</c:formatCode>
                <c:ptCount val="4"/>
                <c:pt idx="0">
                  <c:v>-7.6268835750529949</c:v>
                </c:pt>
                <c:pt idx="1">
                  <c:v>-7.0184834056940133</c:v>
                </c:pt>
                <c:pt idx="2">
                  <c:v>-7.1014576407587775</c:v>
                </c:pt>
                <c:pt idx="3">
                  <c:v>-6.6020599913279625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DE-4523-9C6E-31FA62AAF84D}"/>
            </c:ext>
          </c:extLst>
        </c:ser>
        <c:ser>
          <c:idx val="1"/>
          <c:order val="1"/>
          <c:tx>
            <c:v>1140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2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2415573053368334E-2"/>
                  <c:y val="-0.1367880577427821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CR'!$D$8,'G with t and CR'!$D$13,'G with t and CR'!$D$17:$D$19)</c:f>
              <c:numCache>
                <c:formatCode>0.00</c:formatCode>
                <c:ptCount val="5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  <c:pt idx="3">
                  <c:v>0.95424250943932487</c:v>
                </c:pt>
                <c:pt idx="4">
                  <c:v>0.95424250943932487</c:v>
                </c:pt>
              </c:numCache>
            </c:numRef>
          </c:xVal>
          <c:yVal>
            <c:numRef>
              <c:f>('G with t and CR'!$U$8,'G with t and CR'!$U$13,'G with t and CR'!$U$17:$U$19)</c:f>
              <c:numCache>
                <c:formatCode>0.00</c:formatCode>
                <c:ptCount val="5"/>
                <c:pt idx="0">
                  <c:v>-7.803647637468492</c:v>
                </c:pt>
                <c:pt idx="1">
                  <c:v>-7.3222192947339195</c:v>
                </c:pt>
                <c:pt idx="2">
                  <c:v>-6.9030899869919438</c:v>
                </c:pt>
                <c:pt idx="3">
                  <c:v>-6.8789563072752244</c:v>
                </c:pt>
                <c:pt idx="4">
                  <c:v>-6.9286440914643315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DE-4523-9C6E-31FA62AAF84D}"/>
            </c:ext>
          </c:extLst>
        </c:ser>
        <c:ser>
          <c:idx val="2"/>
          <c:order val="2"/>
          <c:tx>
            <c:v>1120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070C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0070C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2526684164479443E-2"/>
                  <c:y val="0.335134514435695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CR'!$D$9,'G with t and CR'!$D$14,'G with t and CR'!$D$20:$D$21)</c:f>
              <c:numCache>
                <c:formatCode>0.00</c:formatCode>
                <c:ptCount val="4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  <c:pt idx="3">
                  <c:v>0.95424250943932487</c:v>
                </c:pt>
              </c:numCache>
            </c:numRef>
          </c:xVal>
          <c:yVal>
            <c:numRef>
              <c:f>('G with t and CR'!$U$9,'G with t and CR'!$U$14,'G with t and CR'!$U$20:$U$21)</c:f>
              <c:numCache>
                <c:formatCode>0.00</c:formatCode>
                <c:ptCount val="4"/>
                <c:pt idx="0">
                  <c:v>-7.9744458955276123</c:v>
                </c:pt>
                <c:pt idx="1">
                  <c:v>-7.4871054756262634</c:v>
                </c:pt>
                <c:pt idx="2">
                  <c:v>-7.0413926851582254</c:v>
                </c:pt>
                <c:pt idx="3">
                  <c:v>-7.0871501757189002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9DE-4523-9C6E-31FA62AAF84D}"/>
            </c:ext>
          </c:extLst>
        </c:ser>
        <c:ser>
          <c:idx val="3"/>
          <c:order val="3"/>
          <c:tx>
            <c:v>1100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7030A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7030A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4147331583552056"/>
                  <c:y val="0.2677828813065033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CR'!$D$10,'G with t and CR'!$D$15,'G with t and CR'!$D$22)</c:f>
              <c:numCache>
                <c:formatCode>0.00</c:formatCode>
                <c:ptCount val="3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</c:numCache>
            </c:numRef>
          </c:xVal>
          <c:yVal>
            <c:numRef>
              <c:f>('G with t and CR'!$U$10,'G with t and CR'!$U$15,'G with t and CR'!$U$22)</c:f>
              <c:numCache>
                <c:formatCode>0.00</c:formatCode>
                <c:ptCount val="3"/>
                <c:pt idx="0">
                  <c:v>-7.9842057328167684</c:v>
                </c:pt>
                <c:pt idx="1">
                  <c:v>-7.6020599913279625</c:v>
                </c:pt>
                <c:pt idx="2">
                  <c:v>-7.1549019599857431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9DE-4523-9C6E-31FA62AAF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404927"/>
        <c:axId val="2043425567"/>
      </c:scatterChart>
      <c:valAx>
        <c:axId val="2043404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(CR) (°C/h)</a:t>
                </a:r>
              </a:p>
            </c:rich>
          </c:tx>
          <c:layout>
            <c:manualLayout>
              <c:xMode val="edge"/>
              <c:yMode val="edge"/>
              <c:x val="0.40259842519685041"/>
              <c:y val="0.89442111402741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43425567"/>
        <c:crossesAt val="-9"/>
        <c:crossBetween val="midCat"/>
      </c:valAx>
      <c:valAx>
        <c:axId val="2043425567"/>
        <c:scaling>
          <c:orientation val="minMax"/>
          <c:max val="-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(G</a:t>
                </a:r>
                <a:r>
                  <a:rPr lang="fr-BE" sz="1200" b="1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max,w</a:t>
                </a: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 (cm/s)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1595290172061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43404927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1165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C00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FFC00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728499562554682"/>
                  <c:y val="-8.659128681579161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CR'!$D$6,'G with t and CR'!$D$11:$D$12,'G with t and CR'!$D$16)</c:f>
              <c:numCache>
                <c:formatCode>0.00</c:formatCode>
                <c:ptCount val="4"/>
                <c:pt idx="0">
                  <c:v>0</c:v>
                </c:pt>
                <c:pt idx="1">
                  <c:v>0.47712125471966244</c:v>
                </c:pt>
                <c:pt idx="2">
                  <c:v>0.47712125471966244</c:v>
                </c:pt>
                <c:pt idx="3">
                  <c:v>0.95424250943932487</c:v>
                </c:pt>
              </c:numCache>
            </c:numRef>
          </c:xVal>
          <c:yVal>
            <c:numRef>
              <c:f>('G with t and CR'!$V$6,'G with t and CR'!$V$11:$V$12,'G with t and CR'!$V$16)</c:f>
              <c:numCache>
                <c:formatCode>0.00</c:formatCode>
                <c:ptCount val="4"/>
                <c:pt idx="0">
                  <c:v>2.6685852315316567</c:v>
                </c:pt>
                <c:pt idx="1">
                  <c:v>2.7845740022756593</c:v>
                </c:pt>
                <c:pt idx="2">
                  <c:v>1.5468105323105847</c:v>
                </c:pt>
                <c:pt idx="3">
                  <c:v>3.3303362976625279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2D-4BFB-A850-A833D34DECAE}"/>
            </c:ext>
          </c:extLst>
        </c:ser>
        <c:ser>
          <c:idx val="1"/>
          <c:order val="1"/>
          <c:tx>
            <c:v>1140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2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0006277340332459"/>
                  <c:y val="-2.329219228219309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CR'!$D$8,'G with t and CR'!$D$13,'G with t and CR'!$D$17:$D$19)</c:f>
              <c:numCache>
                <c:formatCode>0.00</c:formatCode>
                <c:ptCount val="5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  <c:pt idx="3">
                  <c:v>0.95424250943932487</c:v>
                </c:pt>
                <c:pt idx="4">
                  <c:v>0.95424250943932487</c:v>
                </c:pt>
              </c:numCache>
            </c:numRef>
          </c:xVal>
          <c:yVal>
            <c:numRef>
              <c:f>('G with t and CR'!$V$8,'G with t and CR'!$V$13,'G with t and CR'!$V$17:$V$19)</c:f>
              <c:numCache>
                <c:formatCode>0.00</c:formatCode>
                <c:ptCount val="5"/>
                <c:pt idx="0">
                  <c:v>2.0175571788572708</c:v>
                </c:pt>
                <c:pt idx="1">
                  <c:v>2.4438903084109436</c:v>
                </c:pt>
                <c:pt idx="2">
                  <c:v>3.4141314329150165</c:v>
                </c:pt>
                <c:pt idx="3">
                  <c:v>3.4635776918720884</c:v>
                </c:pt>
                <c:pt idx="4">
                  <c:v>3.3761147496970061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2D-4BFB-A850-A833D34DECAE}"/>
            </c:ext>
          </c:extLst>
        </c:ser>
        <c:ser>
          <c:idx val="2"/>
          <c:order val="2"/>
          <c:tx>
            <c:v>1120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070C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0070C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5.0062773403324587E-2"/>
                  <c:y val="0.3782419239117601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CR'!$D$9,'G with t and CR'!$D$14,'G with t and CR'!$D$20:$D$21)</c:f>
              <c:numCache>
                <c:formatCode>0.00</c:formatCode>
                <c:ptCount val="4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  <c:pt idx="3">
                  <c:v>0.95424250943932487</c:v>
                </c:pt>
              </c:numCache>
            </c:numRef>
          </c:xVal>
          <c:yVal>
            <c:numRef>
              <c:f>('G with t and CR'!$V$9,'G with t and CR'!$V$14,'G with t and CR'!$V$20:$V$21)</c:f>
              <c:numCache>
                <c:formatCode>0.00</c:formatCode>
                <c:ptCount val="4"/>
                <c:pt idx="0">
                  <c:v>1.8491985560667343</c:v>
                </c:pt>
                <c:pt idx="1">
                  <c:v>2.406628093818552</c:v>
                </c:pt>
                <c:pt idx="2">
                  <c:v>2.74666468077766</c:v>
                </c:pt>
                <c:pt idx="3">
                  <c:v>2.9459155413031861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C2D-4BFB-A850-A833D34DECAE}"/>
            </c:ext>
          </c:extLst>
        </c:ser>
        <c:ser>
          <c:idx val="3"/>
          <c:order val="3"/>
          <c:tx>
            <c:v>1100 °C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7030A0"/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7030A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4147331583552056"/>
                  <c:y val="0.2677828813065033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('G with t and CR'!$D$10,'G with t and CR'!$D$15,'G with t and CR'!$D$22)</c:f>
              <c:numCache>
                <c:formatCode>0.00</c:formatCode>
                <c:ptCount val="3"/>
                <c:pt idx="0">
                  <c:v>0</c:v>
                </c:pt>
                <c:pt idx="1">
                  <c:v>0.47712125471966244</c:v>
                </c:pt>
                <c:pt idx="2">
                  <c:v>0.95424250943932487</c:v>
                </c:pt>
              </c:numCache>
            </c:numRef>
          </c:xVal>
          <c:yVal>
            <c:numRef>
              <c:f>('G with t and CR'!$V$10,'G with t and CR'!$V$15,'G with t and CR'!$V$22)</c:f>
              <c:numCache>
                <c:formatCode>0.00</c:formatCode>
                <c:ptCount val="3"/>
                <c:pt idx="0">
                  <c:v>1.7242047442077719</c:v>
                </c:pt>
                <c:pt idx="1">
                  <c:v>2.2263118896749989</c:v>
                </c:pt>
                <c:pt idx="2">
                  <c:v>3.0493156770251866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C2D-4BFB-A850-A833D34DE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404927"/>
        <c:axId val="2043425567"/>
      </c:scatterChart>
      <c:valAx>
        <c:axId val="2043404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(CR) (°C/h)</a:t>
                </a:r>
              </a:p>
            </c:rich>
          </c:tx>
          <c:layout>
            <c:manualLayout>
              <c:xMode val="edge"/>
              <c:yMode val="edge"/>
              <c:x val="0.40259842519685041"/>
              <c:y val="0.89442111402741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43425567"/>
        <c:crossesAt val="-9"/>
        <c:crossBetween val="midCat"/>
      </c:valAx>
      <c:valAx>
        <c:axId val="20434255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(J</a:t>
                </a:r>
                <a:r>
                  <a:rPr lang="fr-BE" sz="1200" b="1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mean</a:t>
                </a:r>
                <a:r>
                  <a:rPr lang="fr-BE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 (cm/s)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1595290172061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43404927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459241</xdr:colOff>
      <xdr:row>25</xdr:row>
      <xdr:rowOff>58511</xdr:rowOff>
    </xdr:from>
    <xdr:to>
      <xdr:col>6</xdr:col>
      <xdr:colOff>749754</xdr:colOff>
      <xdr:row>39</xdr:row>
      <xdr:rowOff>161926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D5ECFAC-A5AC-8396-D38F-D98DEF3B4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1020537</xdr:colOff>
      <xdr:row>25</xdr:row>
      <xdr:rowOff>13607</xdr:rowOff>
    </xdr:from>
    <xdr:to>
      <xdr:col>11</xdr:col>
      <xdr:colOff>693965</xdr:colOff>
      <xdr:row>39</xdr:row>
      <xdr:rowOff>117022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FF2186B-9A12-4155-AF11-8B72ABFE3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44903</xdr:colOff>
      <xdr:row>25</xdr:row>
      <xdr:rowOff>28575</xdr:rowOff>
    </xdr:from>
    <xdr:to>
      <xdr:col>16</xdr:col>
      <xdr:colOff>81642</xdr:colOff>
      <xdr:row>39</xdr:row>
      <xdr:rowOff>131990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F10CFAC-3149-42BB-8C0B-14A5F86CD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278947</xdr:colOff>
      <xdr:row>39</xdr:row>
      <xdr:rowOff>118382</xdr:rowOff>
    </xdr:from>
    <xdr:to>
      <xdr:col>6</xdr:col>
      <xdr:colOff>1025979</xdr:colOff>
      <xdr:row>53</xdr:row>
      <xdr:rowOff>153760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B7439C6B-DB13-448F-A02A-146D81C37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1168854</xdr:colOff>
      <xdr:row>39</xdr:row>
      <xdr:rowOff>209550</xdr:rowOff>
    </xdr:from>
    <xdr:to>
      <xdr:col>11</xdr:col>
      <xdr:colOff>517071</xdr:colOff>
      <xdr:row>54</xdr:row>
      <xdr:rowOff>54428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64F1EA4-BC70-49CF-A46D-1C6CBB2B5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666750</xdr:colOff>
      <xdr:row>40</xdr:row>
      <xdr:rowOff>54428</xdr:rowOff>
    </xdr:from>
    <xdr:to>
      <xdr:col>15</xdr:col>
      <xdr:colOff>707571</xdr:colOff>
      <xdr:row>54</xdr:row>
      <xdr:rowOff>117021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DDE1A4D4-91B4-4589-99C0-AF175E6E7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242207</xdr:colOff>
      <xdr:row>53</xdr:row>
      <xdr:rowOff>151039</xdr:rowOff>
    </xdr:from>
    <xdr:to>
      <xdr:col>6</xdr:col>
      <xdr:colOff>808264</xdr:colOff>
      <xdr:row>68</xdr:row>
      <xdr:rowOff>23132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11F7E78C-327E-4D9E-AD08-20B9F7232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24</xdr:col>
      <xdr:colOff>40819</xdr:colOff>
      <xdr:row>19</xdr:row>
      <xdr:rowOff>72118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573AADA-D1FD-4EE0-936F-A0F233856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2</xdr:row>
      <xdr:rowOff>133350</xdr:rowOff>
    </xdr:from>
    <xdr:to>
      <xdr:col>14</xdr:col>
      <xdr:colOff>552450</xdr:colOff>
      <xdr:row>23</xdr:row>
      <xdr:rowOff>114300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C9A041A-2666-7CEE-D48C-E0B598418E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824" b="21886"/>
        <a:stretch/>
      </xdr:blipFill>
      <xdr:spPr>
        <a:xfrm>
          <a:off x="5343525" y="514350"/>
          <a:ext cx="6219825" cy="4524375"/>
        </a:xfrm>
        <a:prstGeom prst="rect">
          <a:avLst/>
        </a:prstGeom>
      </xdr:spPr>
    </xdr:pic>
    <xdr:clientData/>
  </xdr:twoCellAnchor>
  <xdr:twoCellAnchor>
    <xdr:from>
      <xdr:col>7</xdr:col>
      <xdr:colOff>209550</xdr:colOff>
      <xdr:row>24</xdr:row>
      <xdr:rowOff>47624</xdr:rowOff>
    </xdr:from>
    <xdr:to>
      <xdr:col>13</xdr:col>
      <xdr:colOff>752475</xdr:colOff>
      <xdr:row>30</xdr:row>
      <xdr:rowOff>76199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23C04B7-CDA4-1A78-811B-6B47AA28F816}"/>
            </a:ext>
          </a:extLst>
        </xdr:cNvPr>
        <xdr:cNvSpPr txBox="1"/>
      </xdr:nvSpPr>
      <xdr:spPr>
        <a:xfrm>
          <a:off x="5886450" y="5162549"/>
          <a:ext cx="5114925" cy="1171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Comparison of the various methods used to calculate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(a, b) nucleation (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 and (c, d) growth rates (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). (a) 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</a:t>
          </a:r>
          <a:r>
            <a:rPr lang="en-US" sz="12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CSD,2D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and 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</a:t>
          </a:r>
          <a:r>
            <a:rPr lang="en-US" sz="12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CSD,3D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vs. 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</a:t>
          </a:r>
          <a:r>
            <a:rPr lang="en-US" sz="12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batch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(b) 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</a:t>
          </a:r>
          <a:r>
            <a:rPr lang="en-US" sz="12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CSD,3D 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vs. 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</a:t>
          </a:r>
          <a:r>
            <a:rPr lang="en-US" sz="12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CSD,2D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r>
            <a:rPr lang="en-US" sz="12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(c) 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</a:t>
          </a:r>
          <a:r>
            <a:rPr lang="en-US" sz="12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CSD,2D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vs. 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</a:t>
          </a:r>
          <a:r>
            <a:rPr lang="en-US" sz="12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batch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(d) 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</a:t>
          </a:r>
          <a:r>
            <a:rPr lang="en-US" sz="12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mean,</a:t>
          </a:r>
          <a:r>
            <a:rPr lang="en-US" sz="1200" i="1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and 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</a:t>
          </a:r>
          <a:r>
            <a:rPr lang="en-US" sz="12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mean,</a:t>
          </a:r>
          <a:r>
            <a:rPr lang="en-US" sz="1200" i="1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 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vs.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G</a:t>
          </a:r>
          <a:r>
            <a:rPr lang="en-US" sz="12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batch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For each diagram, the 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x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and 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y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scales are the same, and the 1:1 correspondence line 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y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= </a:t>
          </a:r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x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is plotted to facilitate comparison. </a:t>
          </a:r>
          <a:endParaRPr lang="fr-FR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638176</xdr:colOff>
      <xdr:row>18</xdr:row>
      <xdr:rowOff>76200</xdr:rowOff>
    </xdr:from>
    <xdr:to>
      <xdr:col>5</xdr:col>
      <xdr:colOff>400050</xdr:colOff>
      <xdr:row>20</xdr:row>
      <xdr:rowOff>142875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95319CF-7B48-4B14-A231-FB5356649740}"/>
            </a:ext>
          </a:extLst>
        </xdr:cNvPr>
        <xdr:cNvSpPr txBox="1"/>
      </xdr:nvSpPr>
      <xdr:spPr>
        <a:xfrm>
          <a:off x="638176" y="4048125"/>
          <a:ext cx="3914774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latin typeface="Times New Roman" panose="02020603050405020304" pitchFamily="18" charset="0"/>
              <a:cs typeface="Times New Roman" panose="02020603050405020304" pitchFamily="18" charset="0"/>
            </a:rPr>
            <a:t>Summary of the linear correlations between the various methods for calculating nucleation and growth rates.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7138-5793-425A-919D-FF19A13F1481}">
  <dimension ref="C6:Q19"/>
  <sheetViews>
    <sheetView workbookViewId="0">
      <selection activeCell="E32" sqref="E32"/>
    </sheetView>
  </sheetViews>
  <sheetFormatPr baseColWidth="10" defaultRowHeight="15" x14ac:dyDescent="0.25"/>
  <cols>
    <col min="3" max="3" width="25.7109375" customWidth="1"/>
  </cols>
  <sheetData>
    <row r="6" spans="3:17" ht="20.25" x14ac:dyDescent="0.25">
      <c r="H6" s="66" t="s">
        <v>182</v>
      </c>
    </row>
    <row r="7" spans="3:17" ht="20.25" x14ac:dyDescent="0.25">
      <c r="H7" s="66"/>
    </row>
    <row r="8" spans="3:17" ht="18.75" x14ac:dyDescent="0.25">
      <c r="H8" s="67" t="s">
        <v>183</v>
      </c>
    </row>
    <row r="12" spans="3:17" ht="15.75" thickBot="1" x14ac:dyDescent="0.3">
      <c r="C12" s="9" t="s">
        <v>184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3:17" x14ac:dyDescent="0.25">
      <c r="C13" s="33" t="s">
        <v>185</v>
      </c>
      <c r="D13" t="s">
        <v>186</v>
      </c>
    </row>
    <row r="14" spans="3:17" x14ac:dyDescent="0.25">
      <c r="C14" s="1"/>
    </row>
    <row r="15" spans="3:17" x14ac:dyDescent="0.25">
      <c r="C15" s="33" t="s">
        <v>187</v>
      </c>
      <c r="D15" t="s">
        <v>188</v>
      </c>
    </row>
    <row r="16" spans="3:17" x14ac:dyDescent="0.25">
      <c r="C16" s="1"/>
    </row>
    <row r="17" spans="3:17" x14ac:dyDescent="0.25">
      <c r="C17" s="33" t="s">
        <v>189</v>
      </c>
      <c r="D17" t="s">
        <v>190</v>
      </c>
    </row>
    <row r="18" spans="3:17" x14ac:dyDescent="0.25">
      <c r="C18" s="1"/>
    </row>
    <row r="19" spans="3:17" ht="15.75" thickBot="1" x14ac:dyDescent="0.3">
      <c r="C19" s="29" t="s">
        <v>191</v>
      </c>
      <c r="D19" s="26" t="s">
        <v>192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714F5-BC0C-4257-9226-ECF92810654F}">
  <dimension ref="C2:BE54"/>
  <sheetViews>
    <sheetView tabSelected="1" topLeftCell="F1" zoomScale="90" zoomScaleNormal="90" workbookViewId="0">
      <selection activeCell="I6" sqref="I6"/>
    </sheetView>
  </sheetViews>
  <sheetFormatPr baseColWidth="10" defaultRowHeight="15" x14ac:dyDescent="0.25"/>
  <cols>
    <col min="3" max="3" width="20.28515625" bestFit="1" customWidth="1"/>
    <col min="4" max="5" width="20.28515625" customWidth="1"/>
    <col min="9" max="9" width="25.7109375" bestFit="1" customWidth="1"/>
    <col min="11" max="11" width="12.7109375" bestFit="1" customWidth="1"/>
    <col min="12" max="12" width="12.28515625" bestFit="1" customWidth="1"/>
    <col min="13" max="13" width="25.140625" bestFit="1" customWidth="1"/>
    <col min="16" max="16" width="13.85546875" bestFit="1" customWidth="1"/>
    <col min="30" max="30" width="15" bestFit="1" customWidth="1"/>
    <col min="31" max="31" width="14.28515625" bestFit="1" customWidth="1"/>
    <col min="32" max="32" width="15.7109375" bestFit="1" customWidth="1"/>
    <col min="33" max="33" width="14.7109375" bestFit="1" customWidth="1"/>
    <col min="34" max="34" width="15.42578125" bestFit="1" customWidth="1"/>
    <col min="35" max="35" width="15.85546875" bestFit="1" customWidth="1"/>
    <col min="36" max="36" width="14" bestFit="1" customWidth="1"/>
    <col min="37" max="37" width="11.85546875" bestFit="1" customWidth="1"/>
    <col min="38" max="38" width="12.5703125" bestFit="1" customWidth="1"/>
    <col min="39" max="40" width="12.5703125" customWidth="1"/>
    <col min="41" max="43" width="12" bestFit="1" customWidth="1"/>
    <col min="44" max="44" width="20.28515625" bestFit="1" customWidth="1"/>
    <col min="45" max="45" width="17.28515625" bestFit="1" customWidth="1"/>
    <col min="46" max="46" width="7.7109375" bestFit="1" customWidth="1"/>
    <col min="47" max="47" width="15.85546875" bestFit="1" customWidth="1"/>
    <col min="48" max="49" width="16.140625" bestFit="1" customWidth="1"/>
    <col min="50" max="50" width="14.5703125" bestFit="1" customWidth="1"/>
    <col min="51" max="52" width="16.42578125" bestFit="1" customWidth="1"/>
    <col min="53" max="53" width="18.140625" bestFit="1" customWidth="1"/>
    <col min="54" max="54" width="14.85546875" bestFit="1" customWidth="1"/>
    <col min="55" max="55" width="14.7109375" bestFit="1" customWidth="1"/>
    <col min="56" max="57" width="16.7109375" bestFit="1" customWidth="1"/>
  </cols>
  <sheetData>
    <row r="2" spans="3:57" ht="16.5" x14ac:dyDescent="0.25">
      <c r="P2" s="71" t="s">
        <v>29</v>
      </c>
      <c r="Q2" s="71"/>
      <c r="R2" s="71"/>
      <c r="S2" s="71"/>
      <c r="T2" s="71"/>
      <c r="U2" s="71"/>
      <c r="V2" s="71"/>
      <c r="W2" s="71"/>
      <c r="X2" s="71" t="s">
        <v>131</v>
      </c>
      <c r="Y2" s="71"/>
      <c r="Z2" s="71"/>
      <c r="AA2" s="71"/>
      <c r="AB2" s="1"/>
      <c r="AC2" s="1"/>
      <c r="AD2" s="71" t="s">
        <v>36</v>
      </c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</row>
    <row r="3" spans="3:57" ht="18.75" thickBot="1" x14ac:dyDescent="0.4">
      <c r="C3" s="6" t="s">
        <v>20</v>
      </c>
      <c r="D3" s="6" t="s">
        <v>11</v>
      </c>
      <c r="E3" s="6" t="s">
        <v>15</v>
      </c>
      <c r="F3" s="6" t="s">
        <v>17</v>
      </c>
      <c r="G3" s="6" t="s">
        <v>18</v>
      </c>
      <c r="H3" s="25" t="s">
        <v>48</v>
      </c>
      <c r="I3" s="25" t="s">
        <v>132</v>
      </c>
      <c r="J3" s="6" t="s">
        <v>130</v>
      </c>
      <c r="K3" s="6" t="s">
        <v>129</v>
      </c>
      <c r="L3" s="6" t="s">
        <v>83</v>
      </c>
      <c r="M3" s="6" t="s">
        <v>102</v>
      </c>
      <c r="N3" s="6" t="s">
        <v>19</v>
      </c>
      <c r="O3" s="6" t="s">
        <v>66</v>
      </c>
      <c r="P3" s="6" t="s">
        <v>25</v>
      </c>
      <c r="Q3" s="6" t="s">
        <v>21</v>
      </c>
      <c r="R3" s="6" t="s">
        <v>22</v>
      </c>
      <c r="S3" s="6" t="s">
        <v>23</v>
      </c>
      <c r="T3" s="6" t="s">
        <v>24</v>
      </c>
      <c r="U3" s="6" t="s">
        <v>26</v>
      </c>
      <c r="V3" s="6" t="s">
        <v>27</v>
      </c>
      <c r="W3" s="6" t="s">
        <v>28</v>
      </c>
      <c r="X3" s="6" t="s">
        <v>30</v>
      </c>
      <c r="Y3" s="6" t="s">
        <v>31</v>
      </c>
      <c r="Z3" s="6" t="s">
        <v>32</v>
      </c>
      <c r="AA3" s="29" t="s">
        <v>63</v>
      </c>
      <c r="AB3" s="29" t="s">
        <v>47</v>
      </c>
      <c r="AC3" s="1"/>
      <c r="AD3" s="9" t="s">
        <v>37</v>
      </c>
      <c r="AE3" s="9" t="s">
        <v>38</v>
      </c>
      <c r="AF3" s="9" t="s">
        <v>45</v>
      </c>
      <c r="AG3" s="9" t="s">
        <v>39</v>
      </c>
      <c r="AH3" s="9" t="s">
        <v>40</v>
      </c>
      <c r="AI3" s="9" t="s">
        <v>41</v>
      </c>
      <c r="AJ3" s="9" t="s">
        <v>42</v>
      </c>
      <c r="AK3" s="9" t="s">
        <v>43</v>
      </c>
      <c r="AL3" s="9" t="s">
        <v>44</v>
      </c>
      <c r="AM3" s="9" t="s">
        <v>33</v>
      </c>
      <c r="AN3" s="9" t="s">
        <v>34</v>
      </c>
      <c r="AO3" s="9" t="s">
        <v>35</v>
      </c>
    </row>
    <row r="4" spans="3:57" x14ac:dyDescent="0.25">
      <c r="C4" s="4" t="s">
        <v>0</v>
      </c>
      <c r="D4" s="4" t="s">
        <v>12</v>
      </c>
      <c r="E4" s="4" t="s">
        <v>16</v>
      </c>
      <c r="F4" s="4">
        <v>1190</v>
      </c>
      <c r="G4" s="4">
        <v>1190</v>
      </c>
      <c r="H4" s="4"/>
      <c r="I4" s="4"/>
      <c r="J4" s="4"/>
      <c r="K4" s="4"/>
      <c r="L4" s="4"/>
      <c r="M4" s="4"/>
      <c r="N4" s="4" t="s">
        <v>16</v>
      </c>
      <c r="O4" s="4"/>
      <c r="P4" s="10"/>
      <c r="Q4" s="10"/>
      <c r="R4" s="10"/>
      <c r="S4" s="10"/>
      <c r="T4" s="10"/>
      <c r="U4" s="11"/>
      <c r="V4" s="11"/>
      <c r="W4" s="11"/>
      <c r="X4" s="8"/>
      <c r="Y4" s="8"/>
      <c r="Z4" s="8"/>
      <c r="AA4" s="34"/>
      <c r="AB4" s="8"/>
      <c r="AC4" s="1"/>
      <c r="AD4" s="11"/>
      <c r="AE4" s="11"/>
      <c r="AF4" s="11"/>
      <c r="AG4" s="11"/>
      <c r="AH4" s="11"/>
      <c r="AI4" s="11"/>
      <c r="AJ4" s="11"/>
      <c r="AK4" s="11"/>
      <c r="AL4" s="11"/>
      <c r="AM4" s="20"/>
      <c r="AN4" s="20"/>
      <c r="AO4" s="20"/>
      <c r="AR4" s="54"/>
      <c r="AS4" s="54"/>
      <c r="AT4" s="54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</row>
    <row r="5" spans="3:57" x14ac:dyDescent="0.25">
      <c r="C5" s="1" t="s">
        <v>106</v>
      </c>
      <c r="D5" s="1" t="s">
        <v>13</v>
      </c>
      <c r="E5" s="1">
        <v>1</v>
      </c>
      <c r="F5" s="1">
        <v>1190</v>
      </c>
      <c r="G5" s="1">
        <v>1165</v>
      </c>
      <c r="H5" s="1">
        <f>1175-G5</f>
        <v>10</v>
      </c>
      <c r="I5" s="18">
        <f>((1.38*10^(-23))*(G5+273.15))/((0.14*10^(-9))*J5)</f>
        <v>8.7408815761384598E-14</v>
      </c>
      <c r="J5" s="18">
        <f t="shared" ref="J5:J23" si="0">10^(K5)</f>
        <v>1621.8100973589308</v>
      </c>
      <c r="K5" s="1">
        <v>3.21</v>
      </c>
      <c r="L5" s="46">
        <f>LOG(M5)</f>
        <v>-1.0005403904698058</v>
      </c>
      <c r="M5" s="43">
        <v>9.9875647877391824E-2</v>
      </c>
      <c r="N5" s="2">
        <f>(F5-G5)/E5</f>
        <v>25</v>
      </c>
      <c r="O5" s="18">
        <f>N5*3600</f>
        <v>90000</v>
      </c>
      <c r="P5" s="18">
        <v>2.0850000000000001E-8</v>
      </c>
      <c r="Q5" s="18">
        <v>1.3899999999999999E-8</v>
      </c>
      <c r="R5" s="18">
        <v>2.9190000000000002E-8</v>
      </c>
      <c r="S5" s="18">
        <v>1.40112E-8</v>
      </c>
      <c r="T5" s="18">
        <v>4.5772699999999999E-8</v>
      </c>
      <c r="U5" s="18">
        <v>1.2092999999999999E-7</v>
      </c>
      <c r="V5" s="18">
        <v>5.698999999999999E-8</v>
      </c>
      <c r="W5" s="68">
        <v>2.5576E-8</v>
      </c>
      <c r="X5" s="18">
        <v>469.82000000000005</v>
      </c>
      <c r="Y5" s="18">
        <v>465.425788470729</v>
      </c>
      <c r="Z5" s="18">
        <v>95.754104548495874</v>
      </c>
      <c r="AA5" s="21">
        <v>343.66663100640829</v>
      </c>
      <c r="AB5" s="21">
        <v>214.70978751514772</v>
      </c>
      <c r="AC5" s="2"/>
      <c r="AD5" s="12">
        <f t="shared" ref="AD5:AD23" si="1">(P5-Q5)/P5</f>
        <v>0.33333333333333343</v>
      </c>
      <c r="AE5" s="12">
        <f t="shared" ref="AE5:AE23" si="2">(P5-R5)/R5</f>
        <v>-0.2857142857142857</v>
      </c>
      <c r="AF5" s="12">
        <f t="shared" ref="AF5:AF24" si="3">(R5-Q5)/R5</f>
        <v>0.52380952380952384</v>
      </c>
      <c r="AG5" s="12">
        <f t="shared" ref="AG5:AG11" si="4">(P5-S5)/P5</f>
        <v>0.32800000000000007</v>
      </c>
      <c r="AH5" s="12">
        <f t="shared" ref="AH5:AI11" si="5">(R5-S5)/R5</f>
        <v>0.52</v>
      </c>
      <c r="AI5" s="12">
        <f t="shared" si="5"/>
        <v>-2.2668650793650795</v>
      </c>
      <c r="AJ5" s="12">
        <f t="shared" ref="AJ5:AJ24" si="6">(U5-V5)/U5</f>
        <v>0.52873563218390818</v>
      </c>
      <c r="AK5" s="12">
        <f>(W5-U5)/W5</f>
        <v>-3.7282608695652169</v>
      </c>
      <c r="AL5" s="12">
        <f>(W5-V5)/W5</f>
        <v>-1.2282608695652171</v>
      </c>
      <c r="AM5" s="12">
        <f t="shared" ref="AM5:AM11" si="7">((X5-Y5)/X5)</f>
        <v>9.3529682203206468E-3</v>
      </c>
      <c r="AN5" s="12">
        <f t="shared" ref="AN5:AN11" si="8">((X5-Z5)/X5)</f>
        <v>0.79618980769550918</v>
      </c>
      <c r="AO5" s="12">
        <f t="shared" ref="AO5:AO11" si="9">(Y5-Z5)/Y5</f>
        <v>0.79426558020534366</v>
      </c>
      <c r="AR5" s="54"/>
      <c r="AS5" s="54"/>
      <c r="AT5" s="54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</row>
    <row r="6" spans="3:57" x14ac:dyDescent="0.25">
      <c r="C6" s="1" t="s">
        <v>1</v>
      </c>
      <c r="D6" s="1" t="s">
        <v>13</v>
      </c>
      <c r="E6" s="1">
        <v>1</v>
      </c>
      <c r="F6" s="1">
        <v>1190</v>
      </c>
      <c r="G6" s="1">
        <v>1165</v>
      </c>
      <c r="H6" s="1">
        <f t="shared" ref="H6:H23" si="10">1175-G6</f>
        <v>10</v>
      </c>
      <c r="I6" s="18">
        <f t="shared" ref="I6:I23" si="11">((1.38*10^(-23))*(G6+273.15))/((0.14*10^(-9))*J6)</f>
        <v>8.7408815761384598E-14</v>
      </c>
      <c r="J6" s="18">
        <f t="shared" si="0"/>
        <v>1621.8100973589308</v>
      </c>
      <c r="K6" s="1">
        <v>3.21</v>
      </c>
      <c r="L6" s="46">
        <f t="shared" ref="L6:L23" si="12">LOG(M6)</f>
        <v>-0.99876301640720377</v>
      </c>
      <c r="M6" s="43">
        <v>0.10028523201273797</v>
      </c>
      <c r="N6" s="2">
        <f t="shared" ref="N6:N24" si="13">(F6-G6)/E6</f>
        <v>25</v>
      </c>
      <c r="O6" s="18">
        <f t="shared" ref="O6:O24" si="14">N6*3600</f>
        <v>90000</v>
      </c>
      <c r="P6" s="18">
        <v>1.529E-8</v>
      </c>
      <c r="Q6" s="18">
        <v>9.7299999999999985E-9</v>
      </c>
      <c r="R6" s="18">
        <v>1.6680000000000001E-8</v>
      </c>
      <c r="S6" s="18">
        <v>6.9499999999999994E-9</v>
      </c>
      <c r="T6" s="18">
        <v>3.1312066666666669E-8</v>
      </c>
      <c r="U6" s="18">
        <v>3.4749999999999997E-8</v>
      </c>
      <c r="V6" s="18">
        <v>2.363E-8</v>
      </c>
      <c r="W6" s="68">
        <v>0</v>
      </c>
      <c r="X6" s="18">
        <v>238.52399999999997</v>
      </c>
      <c r="Y6" s="18">
        <v>1432.014267107736</v>
      </c>
      <c r="Z6" s="18">
        <v>190.3312275726816</v>
      </c>
      <c r="AA6" s="21">
        <v>620.28983156013919</v>
      </c>
      <c r="AB6" s="21">
        <v>703.3868461077135</v>
      </c>
      <c r="AC6" s="2"/>
      <c r="AD6" s="12">
        <f t="shared" si="1"/>
        <v>0.36363636363636376</v>
      </c>
      <c r="AE6" s="12">
        <f t="shared" si="2"/>
        <v>-8.3333333333333398E-2</v>
      </c>
      <c r="AF6" s="12">
        <f t="shared" si="3"/>
        <v>0.4166666666666668</v>
      </c>
      <c r="AG6" s="12">
        <f t="shared" si="4"/>
        <v>0.54545454545454553</v>
      </c>
      <c r="AH6" s="12">
        <f t="shared" si="5"/>
        <v>0.58333333333333337</v>
      </c>
      <c r="AI6" s="12">
        <f t="shared" si="5"/>
        <v>-3.5053333333333341</v>
      </c>
      <c r="AJ6" s="12">
        <f t="shared" si="6"/>
        <v>0.31999999999999995</v>
      </c>
      <c r="AK6" s="12" t="s">
        <v>16</v>
      </c>
      <c r="AL6" s="12" t="s">
        <v>16</v>
      </c>
      <c r="AM6" s="12">
        <f t="shared" si="7"/>
        <v>-5.003648551540878</v>
      </c>
      <c r="AN6" s="12">
        <f t="shared" si="8"/>
        <v>0.20204580011788489</v>
      </c>
      <c r="AO6" s="12">
        <f t="shared" si="9"/>
        <v>0.86708845578955229</v>
      </c>
      <c r="AR6" s="54"/>
      <c r="AS6" s="54"/>
      <c r="AT6" s="54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</row>
    <row r="7" spans="3:57" x14ac:dyDescent="0.25">
      <c r="C7" s="1" t="s">
        <v>107</v>
      </c>
      <c r="D7" s="1" t="s">
        <v>13</v>
      </c>
      <c r="E7" s="1">
        <v>1</v>
      </c>
      <c r="F7" s="1">
        <v>1190</v>
      </c>
      <c r="G7" s="1">
        <v>1165</v>
      </c>
      <c r="H7" s="1">
        <f t="shared" si="10"/>
        <v>10</v>
      </c>
      <c r="I7" s="18">
        <f t="shared" si="11"/>
        <v>6.1880702636281988E-14</v>
      </c>
      <c r="J7" s="18">
        <f t="shared" si="0"/>
        <v>2290.8676527677749</v>
      </c>
      <c r="K7" s="1">
        <v>3.36</v>
      </c>
      <c r="L7" s="46">
        <f t="shared" si="12"/>
        <v>-1.0005737081595132</v>
      </c>
      <c r="M7" s="43">
        <v>9.9867986029625433E-2</v>
      </c>
      <c r="N7" s="2">
        <f t="shared" si="13"/>
        <v>25</v>
      </c>
      <c r="O7" s="18">
        <f t="shared" si="14"/>
        <v>90000</v>
      </c>
      <c r="P7" s="18">
        <v>1.8069999999999999E-8</v>
      </c>
      <c r="Q7" s="18">
        <v>1.3899999999999999E-8</v>
      </c>
      <c r="R7" s="18">
        <v>2.9190000000000002E-8</v>
      </c>
      <c r="S7" s="18">
        <v>1.529E-8</v>
      </c>
      <c r="T7" s="18">
        <v>5.7958366666666658E-8</v>
      </c>
      <c r="U7" s="18">
        <v>9.4520000000000002E-8</v>
      </c>
      <c r="V7" s="18">
        <v>4.7260000000000001E-8</v>
      </c>
      <c r="W7" s="68">
        <v>0</v>
      </c>
      <c r="X7" s="18">
        <v>336.37999999999994</v>
      </c>
      <c r="Y7" s="18">
        <v>263.82728640762178</v>
      </c>
      <c r="Z7" s="18">
        <v>48.480125041315745</v>
      </c>
      <c r="AA7" s="21">
        <v>216.22913714964585</v>
      </c>
      <c r="AB7" s="21">
        <v>149.73567497391832</v>
      </c>
      <c r="AC7" s="2"/>
      <c r="AD7" s="12">
        <f t="shared" si="1"/>
        <v>0.23076923076923081</v>
      </c>
      <c r="AE7" s="12">
        <f t="shared" si="2"/>
        <v>-0.38095238095238104</v>
      </c>
      <c r="AF7" s="12">
        <f t="shared" si="3"/>
        <v>0.52380952380952384</v>
      </c>
      <c r="AG7" s="12">
        <f t="shared" si="4"/>
        <v>0.1538461538461538</v>
      </c>
      <c r="AH7" s="12">
        <f t="shared" si="5"/>
        <v>0.47619047619047622</v>
      </c>
      <c r="AI7" s="12">
        <f t="shared" si="5"/>
        <v>-2.7906060606060601</v>
      </c>
      <c r="AJ7" s="12">
        <f t="shared" si="6"/>
        <v>0.5</v>
      </c>
      <c r="AK7" s="12" t="s">
        <v>16</v>
      </c>
      <c r="AL7" s="12" t="s">
        <v>16</v>
      </c>
      <c r="AM7" s="12">
        <f t="shared" si="7"/>
        <v>0.215686763756401</v>
      </c>
      <c r="AN7" s="12">
        <f t="shared" si="8"/>
        <v>0.85587690991938958</v>
      </c>
      <c r="AO7" s="12">
        <f t="shared" si="9"/>
        <v>0.81624294552151677</v>
      </c>
      <c r="AR7" s="54"/>
      <c r="AS7" s="54"/>
      <c r="AT7" s="54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</row>
    <row r="8" spans="3:57" x14ac:dyDescent="0.25">
      <c r="C8" s="1" t="s">
        <v>2</v>
      </c>
      <c r="D8" s="1" t="s">
        <v>13</v>
      </c>
      <c r="E8" s="1">
        <v>1</v>
      </c>
      <c r="F8" s="1">
        <v>1190</v>
      </c>
      <c r="G8" s="1">
        <v>1137</v>
      </c>
      <c r="H8" s="1">
        <f t="shared" si="10"/>
        <v>38</v>
      </c>
      <c r="I8" s="18">
        <f t="shared" si="11"/>
        <v>2.4718172713511488E-14</v>
      </c>
      <c r="J8" s="18">
        <f t="shared" si="0"/>
        <v>5623.4132519034993</v>
      </c>
      <c r="K8" s="1">
        <v>3.75</v>
      </c>
      <c r="L8" s="46">
        <f t="shared" si="12"/>
        <v>-0.97712444001684451</v>
      </c>
      <c r="M8" s="43">
        <v>0.10540848222626165</v>
      </c>
      <c r="N8" s="2">
        <f t="shared" si="13"/>
        <v>53</v>
      </c>
      <c r="O8" s="18">
        <f t="shared" si="14"/>
        <v>190800</v>
      </c>
      <c r="P8" s="18">
        <v>6.2184210526315784E-9</v>
      </c>
      <c r="Q8" s="18">
        <v>3.6578947368421049E-9</v>
      </c>
      <c r="R8" s="18">
        <v>7.3157894736842099E-9</v>
      </c>
      <c r="S8" s="18">
        <v>3.8481052631578946E-9</v>
      </c>
      <c r="T8" s="18">
        <v>1.5415587719298246E-8</v>
      </c>
      <c r="U8" s="18">
        <v>4.1700000000000003E-8</v>
      </c>
      <c r="V8" s="18">
        <v>1.5728947368421051E-8</v>
      </c>
      <c r="W8" s="68">
        <v>8.6179999999999998E-9</v>
      </c>
      <c r="X8" s="18">
        <v>185.82105263157894</v>
      </c>
      <c r="Y8" s="18">
        <v>186.91921883415148</v>
      </c>
      <c r="Z8" s="18">
        <v>38.866842322735032</v>
      </c>
      <c r="AA8" s="21">
        <v>137.20237126282183</v>
      </c>
      <c r="AB8" s="21">
        <v>85.162836267923282</v>
      </c>
      <c r="AC8" s="2"/>
      <c r="AD8" s="12">
        <f t="shared" si="1"/>
        <v>0.41176470588235292</v>
      </c>
      <c r="AE8" s="12">
        <f t="shared" si="2"/>
        <v>-0.15</v>
      </c>
      <c r="AF8" s="12">
        <f t="shared" si="3"/>
        <v>0.5</v>
      </c>
      <c r="AG8" s="12">
        <f t="shared" si="4"/>
        <v>0.38117647058823528</v>
      </c>
      <c r="AH8" s="12">
        <f t="shared" si="5"/>
        <v>0.47399999999999998</v>
      </c>
      <c r="AI8" s="12">
        <f t="shared" si="5"/>
        <v>-3.0060202788339674</v>
      </c>
      <c r="AJ8" s="12">
        <f t="shared" si="6"/>
        <v>0.6228070175438597</v>
      </c>
      <c r="AK8" s="12">
        <f>(W8-U8)/W8</f>
        <v>-3.8387096774193554</v>
      </c>
      <c r="AL8" s="12">
        <f>(W8-V8)/W8</f>
        <v>-0.82512733446519515</v>
      </c>
      <c r="AM8" s="12">
        <f t="shared" si="7"/>
        <v>-5.9098050894687343E-3</v>
      </c>
      <c r="AN8" s="12">
        <f t="shared" si="8"/>
        <v>0.79083725028834595</v>
      </c>
      <c r="AO8" s="12">
        <f t="shared" si="9"/>
        <v>0.79206609911407466</v>
      </c>
      <c r="AR8" s="54"/>
      <c r="AS8" s="54"/>
      <c r="AT8" s="54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</row>
    <row r="9" spans="3:57" x14ac:dyDescent="0.25">
      <c r="C9" s="1" t="s">
        <v>3</v>
      </c>
      <c r="D9" s="1" t="s">
        <v>13</v>
      </c>
      <c r="E9" s="1">
        <v>1</v>
      </c>
      <c r="F9" s="1">
        <v>1190</v>
      </c>
      <c r="G9" s="1">
        <v>1120</v>
      </c>
      <c r="H9" s="1">
        <f t="shared" si="10"/>
        <v>55</v>
      </c>
      <c r="I9" s="18">
        <f t="shared" si="11"/>
        <v>2.6166698478129142E-14</v>
      </c>
      <c r="J9" s="18">
        <f t="shared" si="0"/>
        <v>5248.0746024977352</v>
      </c>
      <c r="K9" s="1">
        <v>3.72</v>
      </c>
      <c r="L9" s="46">
        <f t="shared" si="12"/>
        <v>-0.96238545685504995</v>
      </c>
      <c r="M9" s="43">
        <v>0.10904720613834511</v>
      </c>
      <c r="N9" s="2">
        <f t="shared" si="13"/>
        <v>70</v>
      </c>
      <c r="O9" s="18">
        <f t="shared" si="14"/>
        <v>252000</v>
      </c>
      <c r="P9" s="18">
        <v>5.0545454545454537E-9</v>
      </c>
      <c r="Q9" s="18">
        <v>2.5272727272727269E-9</v>
      </c>
      <c r="R9" s="18">
        <v>5.8127272727272716E-9</v>
      </c>
      <c r="S9" s="18">
        <v>2.2745454545454546E-9</v>
      </c>
      <c r="T9" s="18">
        <v>1.2494836363636362E-8</v>
      </c>
      <c r="U9" s="18">
        <v>3.285454545454545E-8</v>
      </c>
      <c r="V9" s="18">
        <v>1.0614545454545454E-8</v>
      </c>
      <c r="W9" s="68">
        <v>9.7299999999999985E-9</v>
      </c>
      <c r="X9" s="18">
        <v>133.94545454545454</v>
      </c>
      <c r="Y9" s="18">
        <v>119.08956811122918</v>
      </c>
      <c r="Z9" s="18">
        <v>24.946772430965549</v>
      </c>
      <c r="AA9" s="21">
        <v>92.660598362549749</v>
      </c>
      <c r="AB9" s="21">
        <v>59.110455988397803</v>
      </c>
      <c r="AC9" s="2"/>
      <c r="AD9" s="12">
        <f t="shared" si="1"/>
        <v>0.5</v>
      </c>
      <c r="AE9" s="12">
        <f t="shared" si="2"/>
        <v>-0.13043478260869562</v>
      </c>
      <c r="AF9" s="12">
        <f t="shared" si="3"/>
        <v>0.56521739130434778</v>
      </c>
      <c r="AG9" s="12">
        <f t="shared" si="4"/>
        <v>0.54999999999999993</v>
      </c>
      <c r="AH9" s="12">
        <f t="shared" si="5"/>
        <v>0.60869565217391297</v>
      </c>
      <c r="AI9" s="12">
        <f t="shared" si="5"/>
        <v>-4.4933333333333323</v>
      </c>
      <c r="AJ9" s="12">
        <f t="shared" si="6"/>
        <v>0.67692307692307685</v>
      </c>
      <c r="AK9" s="12">
        <f>(W9-U9)/W9</f>
        <v>-2.3766233766233769</v>
      </c>
      <c r="AL9" s="12">
        <f>(W9-V9)/W9</f>
        <v>-9.0909090909091064E-2</v>
      </c>
      <c r="AM9" s="12">
        <f t="shared" si="7"/>
        <v>0.1109099706640959</v>
      </c>
      <c r="AN9" s="12">
        <f t="shared" si="8"/>
        <v>0.81375424410165531</v>
      </c>
      <c r="AO9" s="12">
        <f t="shared" si="9"/>
        <v>0.79052092616823189</v>
      </c>
      <c r="AR9" s="54"/>
      <c r="AS9" s="54"/>
      <c r="AT9" s="54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</row>
    <row r="10" spans="3:57" x14ac:dyDescent="0.25">
      <c r="C10" s="4" t="s">
        <v>4</v>
      </c>
      <c r="D10" s="4" t="s">
        <v>13</v>
      </c>
      <c r="E10" s="4">
        <v>1</v>
      </c>
      <c r="F10" s="4">
        <v>1190</v>
      </c>
      <c r="G10" s="4">
        <v>1100</v>
      </c>
      <c r="H10" s="4">
        <f t="shared" si="10"/>
        <v>75</v>
      </c>
      <c r="I10" s="19">
        <f t="shared" si="11"/>
        <v>1.4173236433881468E-14</v>
      </c>
      <c r="J10" s="19">
        <f t="shared" si="0"/>
        <v>9549.9258602143691</v>
      </c>
      <c r="K10" s="4">
        <v>3.98</v>
      </c>
      <c r="L10" s="47">
        <f t="shared" si="12"/>
        <v>-0.94848453300829072</v>
      </c>
      <c r="M10" s="44">
        <v>0.11259405675009412</v>
      </c>
      <c r="N10" s="5">
        <f t="shared" si="13"/>
        <v>90</v>
      </c>
      <c r="O10" s="19">
        <f t="shared" si="14"/>
        <v>324000</v>
      </c>
      <c r="P10" s="19">
        <v>3.7066666666666667E-9</v>
      </c>
      <c r="Q10" s="19">
        <v>2.0386666666666662E-9</v>
      </c>
      <c r="R10" s="19">
        <v>4.8186666666666666E-9</v>
      </c>
      <c r="S10" s="19">
        <v>2.5946666666666668E-9</v>
      </c>
      <c r="T10" s="19">
        <v>9.7522400000000006E-9</v>
      </c>
      <c r="U10" s="19">
        <v>3.3915999999999997E-8</v>
      </c>
      <c r="V10" s="19">
        <v>1.0378666666666667E-8</v>
      </c>
      <c r="W10" s="69">
        <v>6.6719999999999993E-9</v>
      </c>
      <c r="X10" s="19">
        <v>106.752</v>
      </c>
      <c r="Y10" s="19">
        <v>84.061923112797032</v>
      </c>
      <c r="Z10" s="19">
        <v>16.647487761342298</v>
      </c>
      <c r="AA10" s="35">
        <v>69.153803624713106</v>
      </c>
      <c r="AB10" s="35">
        <v>46.86571029489307</v>
      </c>
      <c r="AC10" s="2"/>
      <c r="AD10" s="14">
        <f t="shared" si="1"/>
        <v>0.45000000000000012</v>
      </c>
      <c r="AE10" s="14">
        <f t="shared" si="2"/>
        <v>-0.23076923076923075</v>
      </c>
      <c r="AF10" s="14">
        <f t="shared" si="3"/>
        <v>0.57692307692307698</v>
      </c>
      <c r="AG10" s="14">
        <f t="shared" si="4"/>
        <v>0.3</v>
      </c>
      <c r="AH10" s="14">
        <f t="shared" si="5"/>
        <v>0.46153846153846151</v>
      </c>
      <c r="AI10" s="14">
        <f t="shared" si="5"/>
        <v>-2.7585714285714285</v>
      </c>
      <c r="AJ10" s="14">
        <f t="shared" si="6"/>
        <v>0.69398907103825136</v>
      </c>
      <c r="AK10" s="14">
        <f>(W10-U10)/W10</f>
        <v>-4.0833333333333339</v>
      </c>
      <c r="AL10" s="14">
        <f>(W10-V10)/W10</f>
        <v>-0.5555555555555558</v>
      </c>
      <c r="AM10" s="14">
        <f t="shared" si="7"/>
        <v>0.21254943127250978</v>
      </c>
      <c r="AN10" s="14">
        <f t="shared" si="8"/>
        <v>0.84405455859054346</v>
      </c>
      <c r="AO10" s="14">
        <f t="shared" si="9"/>
        <v>0.80196161181080572</v>
      </c>
      <c r="AR10" s="54"/>
      <c r="AS10" s="54"/>
      <c r="AT10" s="54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</row>
    <row r="11" spans="3:57" x14ac:dyDescent="0.25">
      <c r="C11" s="1" t="s">
        <v>108</v>
      </c>
      <c r="D11" s="1" t="s">
        <v>13</v>
      </c>
      <c r="E11" s="1">
        <v>3</v>
      </c>
      <c r="F11" s="1">
        <v>1190</v>
      </c>
      <c r="G11" s="1">
        <v>1165</v>
      </c>
      <c r="H11" s="1">
        <f t="shared" si="10"/>
        <v>10</v>
      </c>
      <c r="I11" s="18">
        <f t="shared" si="11"/>
        <v>5.7750431871649836E-14</v>
      </c>
      <c r="J11" s="18">
        <f t="shared" si="0"/>
        <v>2454.7089156850338</v>
      </c>
      <c r="K11" s="1">
        <v>3.39</v>
      </c>
      <c r="L11" s="46">
        <f t="shared" si="12"/>
        <v>-1.0036427514221049</v>
      </c>
      <c r="M11" s="43">
        <v>9.9164733386570905E-2</v>
      </c>
      <c r="N11" s="2">
        <f t="shared" si="13"/>
        <v>8.3333333333333339</v>
      </c>
      <c r="O11" s="18">
        <f t="shared" si="14"/>
        <v>30000.000000000004</v>
      </c>
      <c r="P11" s="18">
        <v>5.8380000000000004E-8</v>
      </c>
      <c r="Q11" s="18">
        <v>2.9190000000000002E-8</v>
      </c>
      <c r="R11" s="18">
        <v>7.0889999999999982E-8</v>
      </c>
      <c r="S11" s="18">
        <v>3.6112199999999997E-8</v>
      </c>
      <c r="T11" s="18">
        <v>1.1990139999999998E-7</v>
      </c>
      <c r="U11" s="18">
        <v>2.502E-7</v>
      </c>
      <c r="V11" s="18">
        <v>9.590999999999999E-8</v>
      </c>
      <c r="W11" s="68">
        <v>8.4233999999999998E-8</v>
      </c>
      <c r="X11" s="18">
        <v>967.44</v>
      </c>
      <c r="Y11" s="18">
        <v>1175.8262951506038</v>
      </c>
      <c r="Z11" s="18">
        <v>287.56015006944051</v>
      </c>
      <c r="AA11" s="21">
        <v>810.27548174001481</v>
      </c>
      <c r="AB11" s="21">
        <v>464.52093652951476</v>
      </c>
      <c r="AC11" s="2"/>
      <c r="AD11" s="12">
        <f t="shared" si="1"/>
        <v>0.5</v>
      </c>
      <c r="AE11" s="12">
        <f t="shared" si="2"/>
        <v>-0.17647058823529385</v>
      </c>
      <c r="AF11" s="12">
        <f t="shared" si="3"/>
        <v>0.58823529411764697</v>
      </c>
      <c r="AG11" s="12">
        <f t="shared" si="4"/>
        <v>0.38142857142857151</v>
      </c>
      <c r="AH11" s="12">
        <f t="shared" si="5"/>
        <v>0.49058823529411755</v>
      </c>
      <c r="AI11" s="12">
        <f t="shared" si="5"/>
        <v>-2.3202463433410312</v>
      </c>
      <c r="AJ11" s="12">
        <f t="shared" si="6"/>
        <v>0.6166666666666667</v>
      </c>
      <c r="AK11" s="12">
        <f>(W11-U11)/W11</f>
        <v>-1.9702970297029703</v>
      </c>
      <c r="AL11" s="12">
        <f>(W11-V11)/W11</f>
        <v>-0.13861386138613851</v>
      </c>
      <c r="AM11" s="12">
        <f t="shared" si="7"/>
        <v>-0.21539970969838304</v>
      </c>
      <c r="AN11" s="12">
        <f t="shared" si="8"/>
        <v>0.70276177326817113</v>
      </c>
      <c r="AO11" s="12">
        <f t="shared" si="9"/>
        <v>0.75543993933848119</v>
      </c>
      <c r="AR11" s="54"/>
      <c r="AS11" s="54"/>
      <c r="AT11" s="54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</row>
    <row r="12" spans="3:57" x14ac:dyDescent="0.25">
      <c r="C12" s="1" t="s">
        <v>109</v>
      </c>
      <c r="D12" s="1" t="s">
        <v>13</v>
      </c>
      <c r="E12" s="1">
        <v>3</v>
      </c>
      <c r="F12" s="1">
        <v>1190</v>
      </c>
      <c r="G12" s="1">
        <v>1165</v>
      </c>
      <c r="H12" s="1">
        <f t="shared" si="10"/>
        <v>10</v>
      </c>
      <c r="I12" s="18">
        <f t="shared" si="11"/>
        <v>5.7750431871649836E-14</v>
      </c>
      <c r="J12" s="18">
        <f t="shared" si="0"/>
        <v>2454.7089156850338</v>
      </c>
      <c r="K12" s="3">
        <v>3.39</v>
      </c>
      <c r="L12" s="46">
        <f t="shared" si="12"/>
        <v>-0.99658231451110513</v>
      </c>
      <c r="M12" s="43">
        <v>0.10079005576516471</v>
      </c>
      <c r="N12" s="2">
        <f t="shared" si="13"/>
        <v>8.3333333333333339</v>
      </c>
      <c r="O12" s="18">
        <f t="shared" si="14"/>
        <v>30000.000000000004</v>
      </c>
      <c r="P12" s="18">
        <v>6.2550000000000001E-8</v>
      </c>
      <c r="Q12" s="18">
        <v>5.0039999999999997E-8</v>
      </c>
      <c r="R12" s="18">
        <v>9.590999999999999E-8</v>
      </c>
      <c r="S12" s="18"/>
      <c r="T12" s="18"/>
      <c r="U12" s="18">
        <v>1.4594999999999998E-7</v>
      </c>
      <c r="V12" s="18">
        <v>7.9230000000000002E-8</v>
      </c>
      <c r="W12" s="68"/>
      <c r="X12" s="18">
        <v>66.302999999999997</v>
      </c>
      <c r="Y12" s="18"/>
      <c r="Z12" s="18"/>
      <c r="AA12" s="21">
        <v>66.302999999999997</v>
      </c>
      <c r="AB12" s="21"/>
      <c r="AC12" s="2"/>
      <c r="AD12" s="12">
        <f t="shared" si="1"/>
        <v>0.20000000000000007</v>
      </c>
      <c r="AE12" s="12">
        <f t="shared" si="2"/>
        <v>-0.34782608695652167</v>
      </c>
      <c r="AF12" s="12">
        <f t="shared" si="3"/>
        <v>0.47826086956521735</v>
      </c>
      <c r="AG12" s="12" t="s">
        <v>16</v>
      </c>
      <c r="AH12" s="12" t="s">
        <v>16</v>
      </c>
      <c r="AI12" s="12" t="s">
        <v>16</v>
      </c>
      <c r="AJ12" s="12">
        <f t="shared" si="6"/>
        <v>0.45714285714285707</v>
      </c>
      <c r="AK12" s="12" t="s">
        <v>16</v>
      </c>
      <c r="AL12" s="12" t="s">
        <v>16</v>
      </c>
      <c r="AM12" s="12" t="s">
        <v>16</v>
      </c>
      <c r="AN12" s="12" t="s">
        <v>16</v>
      </c>
      <c r="AO12" s="12" t="s">
        <v>16</v>
      </c>
      <c r="AR12" s="54"/>
      <c r="AS12" s="54"/>
      <c r="AT12" s="54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</row>
    <row r="13" spans="3:57" x14ac:dyDescent="0.25">
      <c r="C13" s="1" t="s">
        <v>14</v>
      </c>
      <c r="D13" s="1" t="s">
        <v>13</v>
      </c>
      <c r="E13" s="1">
        <v>3</v>
      </c>
      <c r="F13" s="1">
        <v>1190</v>
      </c>
      <c r="G13" s="1">
        <v>1140</v>
      </c>
      <c r="H13" s="1">
        <f t="shared" si="10"/>
        <v>35</v>
      </c>
      <c r="I13" s="18">
        <f t="shared" si="11"/>
        <v>4.9424161898120634E-14</v>
      </c>
      <c r="J13" s="18">
        <f t="shared" si="0"/>
        <v>2818.3829312644561</v>
      </c>
      <c r="K13" s="1">
        <v>3.45</v>
      </c>
      <c r="L13" s="46">
        <f t="shared" si="12"/>
        <v>-0.98041324933145835</v>
      </c>
      <c r="M13" s="43">
        <v>0.104613263542086</v>
      </c>
      <c r="N13" s="2">
        <f t="shared" si="13"/>
        <v>16.666666666666668</v>
      </c>
      <c r="O13" s="18">
        <f t="shared" si="14"/>
        <v>60000.000000000007</v>
      </c>
      <c r="P13" s="18">
        <v>2.0254285714285714E-8</v>
      </c>
      <c r="Q13" s="18">
        <v>1.0722857142857143E-8</v>
      </c>
      <c r="R13" s="18">
        <v>2.8594285714285715E-8</v>
      </c>
      <c r="S13" s="18">
        <v>1.4297142857142857E-8</v>
      </c>
      <c r="T13" s="18">
        <v>4.4297314285714289E-8</v>
      </c>
      <c r="U13" s="18">
        <v>1.6084285714285713E-7</v>
      </c>
      <c r="V13" s="18">
        <v>4.7657142857142861E-8</v>
      </c>
      <c r="W13" s="68">
        <v>3.3360000000000002E-8</v>
      </c>
      <c r="X13" s="18">
        <v>512.3142857142858</v>
      </c>
      <c r="Y13" s="18">
        <v>477.30484177953286</v>
      </c>
      <c r="Z13" s="18">
        <v>116.63153601135294</v>
      </c>
      <c r="AA13" s="21">
        <v>368.75022116839057</v>
      </c>
      <c r="AB13" s="21">
        <v>219.04175137434473</v>
      </c>
      <c r="AC13" s="2"/>
      <c r="AD13" s="12">
        <f t="shared" si="1"/>
        <v>0.47058823529411764</v>
      </c>
      <c r="AE13" s="12">
        <f t="shared" si="2"/>
        <v>-0.29166666666666669</v>
      </c>
      <c r="AF13" s="12">
        <f t="shared" si="3"/>
        <v>0.625</v>
      </c>
      <c r="AG13" s="12">
        <f t="shared" ref="AG13:AG23" si="15">(P13-S13)/P13</f>
        <v>0.29411764705882354</v>
      </c>
      <c r="AH13" s="12">
        <f t="shared" ref="AH13:AH24" si="16">(R13-S13)/R13</f>
        <v>0.5</v>
      </c>
      <c r="AI13" s="12">
        <f t="shared" ref="AI13:AI24" si="17">(S13-T13)/S13</f>
        <v>-2.0983333333333332</v>
      </c>
      <c r="AJ13" s="12">
        <f t="shared" si="6"/>
        <v>0.70370370370370361</v>
      </c>
      <c r="AK13" s="12">
        <f>(W13-U13)/W13</f>
        <v>-3.8214285714285707</v>
      </c>
      <c r="AL13" s="12">
        <f>(W13-V13)/W13</f>
        <v>-0.4285714285714286</v>
      </c>
      <c r="AM13" s="12">
        <f t="shared" ref="AM13:AM23" si="18">((X13-Y13)/X13)</f>
        <v>6.8335872941629169E-2</v>
      </c>
      <c r="AN13" s="12">
        <f t="shared" ref="AN13:AN23" si="19">((X13-Z13)/X13)</f>
        <v>0.77234377556202383</v>
      </c>
      <c r="AO13" s="12">
        <f t="shared" ref="AO13:AO24" si="20">(Y13-Z13)/Y13</f>
        <v>0.75564560464855912</v>
      </c>
      <c r="AR13" s="54"/>
      <c r="AS13" s="54"/>
      <c r="AT13" s="54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</row>
    <row r="14" spans="3:57" x14ac:dyDescent="0.25">
      <c r="C14" s="1" t="s">
        <v>5</v>
      </c>
      <c r="D14" s="1" t="s">
        <v>13</v>
      </c>
      <c r="E14" s="1">
        <v>3</v>
      </c>
      <c r="F14" s="1">
        <v>1190</v>
      </c>
      <c r="G14" s="1">
        <v>1120</v>
      </c>
      <c r="H14" s="1">
        <f t="shared" si="10"/>
        <v>55</v>
      </c>
      <c r="I14" s="18">
        <f t="shared" si="11"/>
        <v>2.6166698478129142E-14</v>
      </c>
      <c r="J14" s="18">
        <f t="shared" si="0"/>
        <v>5248.0746024977352</v>
      </c>
      <c r="K14" s="1">
        <v>3.72</v>
      </c>
      <c r="L14" s="46">
        <f t="shared" si="12"/>
        <v>-0.96557453655132452</v>
      </c>
      <c r="M14" s="43">
        <v>0.10824939142690308</v>
      </c>
      <c r="N14" s="2">
        <f t="shared" si="13"/>
        <v>23.333333333333332</v>
      </c>
      <c r="O14" s="18">
        <f t="shared" si="14"/>
        <v>84000</v>
      </c>
      <c r="P14" s="18">
        <v>1.288909090909091E-8</v>
      </c>
      <c r="Q14" s="18">
        <v>6.8236363636363639E-9</v>
      </c>
      <c r="R14" s="18">
        <v>1.7438181818181819E-8</v>
      </c>
      <c r="S14" s="18">
        <v>8.3400000000000006E-9</v>
      </c>
      <c r="T14" s="18">
        <v>2.1241727272727276E-8</v>
      </c>
      <c r="U14" s="18">
        <v>9.6289090909090901E-8</v>
      </c>
      <c r="V14" s="18">
        <v>3.2601818181818181E-8</v>
      </c>
      <c r="W14" s="68">
        <v>2.6965999999999998E-8</v>
      </c>
      <c r="X14" s="18">
        <v>450.36000000000007</v>
      </c>
      <c r="Y14" s="18">
        <v>430.1607032379946</v>
      </c>
      <c r="Z14" s="18">
        <v>134.38782448874551</v>
      </c>
      <c r="AA14" s="21">
        <v>338.30284257558003</v>
      </c>
      <c r="AB14" s="21">
        <v>176.8841537516445</v>
      </c>
      <c r="AC14" s="2"/>
      <c r="AD14" s="12">
        <f t="shared" si="1"/>
        <v>0.47058823529411764</v>
      </c>
      <c r="AE14" s="12">
        <f t="shared" si="2"/>
        <v>-0.2608695652173913</v>
      </c>
      <c r="AF14" s="12">
        <f t="shared" si="3"/>
        <v>0.60869565217391297</v>
      </c>
      <c r="AG14" s="12">
        <f t="shared" si="15"/>
        <v>0.3529411764705882</v>
      </c>
      <c r="AH14" s="12">
        <f t="shared" si="16"/>
        <v>0.52173913043478259</v>
      </c>
      <c r="AI14" s="12">
        <f t="shared" si="17"/>
        <v>-1.5469696969696971</v>
      </c>
      <c r="AJ14" s="12">
        <f t="shared" si="6"/>
        <v>0.6614173228346456</v>
      </c>
      <c r="AK14" s="12">
        <f>(W14-U14)/W14</f>
        <v>-2.5707591377694468</v>
      </c>
      <c r="AL14" s="12">
        <f>(W14-V14)/W14</f>
        <v>-0.20899718837863174</v>
      </c>
      <c r="AM14" s="12">
        <f t="shared" si="18"/>
        <v>4.4851444981804489E-2</v>
      </c>
      <c r="AN14" s="12">
        <f t="shared" si="19"/>
        <v>0.70159911073642101</v>
      </c>
      <c r="AO14" s="12">
        <f t="shared" si="20"/>
        <v>0.68758693326202591</v>
      </c>
      <c r="AR14" s="54"/>
      <c r="AS14" s="54"/>
      <c r="AT14" s="54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</row>
    <row r="15" spans="3:57" x14ac:dyDescent="0.25">
      <c r="C15" s="4" t="s">
        <v>6</v>
      </c>
      <c r="D15" s="4" t="s">
        <v>13</v>
      </c>
      <c r="E15" s="4">
        <v>3</v>
      </c>
      <c r="F15" s="4">
        <v>1190</v>
      </c>
      <c r="G15" s="4">
        <v>1100</v>
      </c>
      <c r="H15" s="4">
        <f t="shared" si="10"/>
        <v>75</v>
      </c>
      <c r="I15" s="19">
        <f t="shared" si="11"/>
        <v>2.5203974523984934E-14</v>
      </c>
      <c r="J15" s="19">
        <f t="shared" si="0"/>
        <v>5370.3179637025269</v>
      </c>
      <c r="K15" s="4">
        <v>3.73</v>
      </c>
      <c r="L15" s="47">
        <f t="shared" si="12"/>
        <v>-0.94962556738510095</v>
      </c>
      <c r="M15" s="44">
        <v>0.11229862341828128</v>
      </c>
      <c r="N15" s="5">
        <f t="shared" si="13"/>
        <v>30</v>
      </c>
      <c r="O15" s="19">
        <f t="shared" si="14"/>
        <v>108000</v>
      </c>
      <c r="P15" s="19">
        <v>1.112E-8</v>
      </c>
      <c r="Q15" s="19">
        <v>5.5599999999999998E-9</v>
      </c>
      <c r="R15" s="19">
        <v>1.5012000000000002E-8</v>
      </c>
      <c r="S15" s="19">
        <v>6.394E-9</v>
      </c>
      <c r="T15" s="19">
        <v>1.5319653333333328E-8</v>
      </c>
      <c r="U15" s="19">
        <v>8.6736000000000003E-8</v>
      </c>
      <c r="V15" s="19">
        <v>2.5019999999999998E-8</v>
      </c>
      <c r="W15" s="69">
        <v>2.3073999999999999E-8</v>
      </c>
      <c r="X15" s="19">
        <v>300.24</v>
      </c>
      <c r="Y15" s="19">
        <v>281.02839149988921</v>
      </c>
      <c r="Z15" s="19">
        <v>87.115270210883693</v>
      </c>
      <c r="AA15" s="35">
        <v>222.79455390359098</v>
      </c>
      <c r="AB15" s="35">
        <v>117.89369148862453</v>
      </c>
      <c r="AC15" s="2"/>
      <c r="AD15" s="14">
        <f t="shared" si="1"/>
        <v>0.5</v>
      </c>
      <c r="AE15" s="14">
        <f t="shared" si="2"/>
        <v>-0.25925925925925941</v>
      </c>
      <c r="AF15" s="14">
        <f t="shared" si="3"/>
        <v>0.62962962962962965</v>
      </c>
      <c r="AG15" s="14">
        <f t="shared" si="15"/>
        <v>0.42499999999999999</v>
      </c>
      <c r="AH15" s="14">
        <f t="shared" si="16"/>
        <v>0.57407407407407407</v>
      </c>
      <c r="AI15" s="14">
        <f t="shared" si="17"/>
        <v>-1.3959420289855062</v>
      </c>
      <c r="AJ15" s="14">
        <f t="shared" si="6"/>
        <v>0.71153846153846156</v>
      </c>
      <c r="AK15" s="14">
        <f>(W15-U15)/W15</f>
        <v>-2.7590361445783138</v>
      </c>
      <c r="AL15" s="14">
        <f>(W15-V15)/W15</f>
        <v>-8.4337349397590355E-2</v>
      </c>
      <c r="AM15" s="14">
        <f t="shared" si="18"/>
        <v>6.3987504996372235E-2</v>
      </c>
      <c r="AN15" s="14">
        <f t="shared" si="19"/>
        <v>0.70984788765359819</v>
      </c>
      <c r="AO15" s="14">
        <f t="shared" si="20"/>
        <v>0.69001256511508713</v>
      </c>
      <c r="AR15" s="54"/>
      <c r="AS15" s="54"/>
      <c r="AT15" s="54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</row>
    <row r="16" spans="3:57" x14ac:dyDescent="0.25">
      <c r="C16" s="1" t="s">
        <v>7</v>
      </c>
      <c r="D16" s="1" t="s">
        <v>13</v>
      </c>
      <c r="E16" s="1">
        <v>9</v>
      </c>
      <c r="F16" s="1">
        <v>1190</v>
      </c>
      <c r="G16" s="1">
        <v>1165</v>
      </c>
      <c r="H16" s="1">
        <f t="shared" si="10"/>
        <v>10</v>
      </c>
      <c r="I16" s="18">
        <f t="shared" si="11"/>
        <v>5.6435871551249023E-14</v>
      </c>
      <c r="J16" s="18">
        <f t="shared" si="0"/>
        <v>2511.8864315095811</v>
      </c>
      <c r="K16" s="1">
        <v>3.4</v>
      </c>
      <c r="L16" s="46">
        <f t="shared" si="12"/>
        <v>-1.0080733299271474</v>
      </c>
      <c r="M16" s="43">
        <v>9.8158219044735179E-2</v>
      </c>
      <c r="N16" s="2">
        <f t="shared" si="13"/>
        <v>2.7777777777777777</v>
      </c>
      <c r="O16" s="18">
        <f t="shared" si="14"/>
        <v>10000</v>
      </c>
      <c r="P16" s="18">
        <v>1.0007999999999999E-7</v>
      </c>
      <c r="Q16" s="18">
        <v>6.2550000000000001E-8</v>
      </c>
      <c r="R16" s="18">
        <v>1.251E-7</v>
      </c>
      <c r="S16" s="18">
        <v>7.5059999999999985E-8</v>
      </c>
      <c r="T16" s="18">
        <v>1.7297160000000003E-7</v>
      </c>
      <c r="U16" s="18">
        <v>3.8780999999999998E-7</v>
      </c>
      <c r="V16" s="18">
        <v>2.502E-7</v>
      </c>
      <c r="W16" s="68">
        <v>1.1286799999999998E-7</v>
      </c>
      <c r="X16" s="18">
        <v>4803.8399999999992</v>
      </c>
      <c r="Y16" s="18">
        <v>2769.3930085050483</v>
      </c>
      <c r="Z16" s="18">
        <v>983.60369813474199</v>
      </c>
      <c r="AA16" s="21">
        <v>2852.2789022132629</v>
      </c>
      <c r="AB16" s="21">
        <v>1911.4664276555166</v>
      </c>
      <c r="AC16" s="2"/>
      <c r="AD16" s="12">
        <f t="shared" si="1"/>
        <v>0.37499999999999994</v>
      </c>
      <c r="AE16" s="12">
        <f t="shared" si="2"/>
        <v>-0.20000000000000007</v>
      </c>
      <c r="AF16" s="12">
        <f t="shared" si="3"/>
        <v>0.5</v>
      </c>
      <c r="AG16" s="12">
        <f t="shared" si="15"/>
        <v>0.25000000000000011</v>
      </c>
      <c r="AH16" s="12">
        <f t="shared" si="16"/>
        <v>0.40000000000000013</v>
      </c>
      <c r="AI16" s="12">
        <f t="shared" si="17"/>
        <v>-1.3044444444444452</v>
      </c>
      <c r="AJ16" s="12">
        <f t="shared" si="6"/>
        <v>0.35483870967741932</v>
      </c>
      <c r="AK16" s="12">
        <f>(W16-U16)/W16</f>
        <v>-2.4359605911330053</v>
      </c>
      <c r="AL16" s="12">
        <f>(W16-V16)/W16</f>
        <v>-1.216748768472907</v>
      </c>
      <c r="AM16" s="12">
        <f t="shared" si="18"/>
        <v>0.42350431977229702</v>
      </c>
      <c r="AN16" s="12">
        <f t="shared" si="19"/>
        <v>0.79524636579595864</v>
      </c>
      <c r="AO16" s="12">
        <f t="shared" si="20"/>
        <v>0.64483058377268632</v>
      </c>
      <c r="AR16" s="54"/>
      <c r="AS16" s="54"/>
      <c r="AT16" s="54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</row>
    <row r="17" spans="3:57" x14ac:dyDescent="0.25">
      <c r="C17" s="1" t="s">
        <v>110</v>
      </c>
      <c r="D17" s="1" t="s">
        <v>13</v>
      </c>
      <c r="E17" s="1">
        <v>9</v>
      </c>
      <c r="F17" s="1">
        <v>1190</v>
      </c>
      <c r="G17" s="1">
        <v>1140</v>
      </c>
      <c r="H17" s="1">
        <f t="shared" si="10"/>
        <v>35</v>
      </c>
      <c r="I17" s="18">
        <f t="shared" si="11"/>
        <v>4.0173467026627364E-14</v>
      </c>
      <c r="J17" s="18">
        <f t="shared" si="0"/>
        <v>3467.3685045253224</v>
      </c>
      <c r="K17" s="1">
        <v>3.54</v>
      </c>
      <c r="L17" s="46">
        <f t="shared" si="12"/>
        <v>-0.9863569950306893</v>
      </c>
      <c r="M17" s="43">
        <v>0.10319128128995676</v>
      </c>
      <c r="N17" s="2">
        <f t="shared" si="13"/>
        <v>5.5555555555555554</v>
      </c>
      <c r="O17" s="18">
        <f t="shared" si="14"/>
        <v>20000</v>
      </c>
      <c r="P17" s="18">
        <v>5.0039999999999997E-8</v>
      </c>
      <c r="Q17" s="18">
        <v>2.5019999999999998E-8</v>
      </c>
      <c r="R17" s="18">
        <v>6.4337142857142869E-8</v>
      </c>
      <c r="S17" s="18">
        <v>3.0381428571428573E-8</v>
      </c>
      <c r="T17" s="18">
        <v>8.110054285714284E-8</v>
      </c>
      <c r="U17" s="18">
        <v>4.3963714285714281E-7</v>
      </c>
      <c r="V17" s="18">
        <v>1.251E-7</v>
      </c>
      <c r="W17" s="68">
        <v>0</v>
      </c>
      <c r="X17" s="18">
        <v>3574.2857142857142</v>
      </c>
      <c r="Y17" s="18">
        <v>5552.0758866504002</v>
      </c>
      <c r="Z17" s="18">
        <v>1253.6133066481502</v>
      </c>
      <c r="AA17" s="21">
        <v>3459.9916358614214</v>
      </c>
      <c r="AB17" s="21">
        <v>2151.5093516394591</v>
      </c>
      <c r="AC17" s="2"/>
      <c r="AD17" s="12">
        <f t="shared" si="1"/>
        <v>0.5</v>
      </c>
      <c r="AE17" s="12">
        <f t="shared" si="2"/>
        <v>-0.2222222222222224</v>
      </c>
      <c r="AF17" s="12">
        <f t="shared" si="3"/>
        <v>0.61111111111111127</v>
      </c>
      <c r="AG17" s="12">
        <f t="shared" si="15"/>
        <v>0.39285714285714279</v>
      </c>
      <c r="AH17" s="12">
        <f t="shared" si="16"/>
        <v>0.52777777777777779</v>
      </c>
      <c r="AI17" s="12">
        <f t="shared" si="17"/>
        <v>-1.6694117647058817</v>
      </c>
      <c r="AJ17" s="12">
        <f t="shared" si="6"/>
        <v>0.71544715447154461</v>
      </c>
      <c r="AK17" s="12" t="s">
        <v>16</v>
      </c>
      <c r="AL17" s="12" t="s">
        <v>16</v>
      </c>
      <c r="AM17" s="12">
        <f t="shared" si="18"/>
        <v>-0.55333857740019188</v>
      </c>
      <c r="AN17" s="12">
        <f t="shared" si="19"/>
        <v>0.64926885905127696</v>
      </c>
      <c r="AO17" s="12">
        <f t="shared" si="20"/>
        <v>0.77420818226523502</v>
      </c>
      <c r="AR17" s="54"/>
      <c r="AS17" s="54"/>
      <c r="AT17" s="54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</row>
    <row r="18" spans="3:57" x14ac:dyDescent="0.25">
      <c r="C18" s="1" t="s">
        <v>111</v>
      </c>
      <c r="D18" s="1" t="s">
        <v>13</v>
      </c>
      <c r="E18" s="1">
        <v>9</v>
      </c>
      <c r="F18" s="1">
        <v>1190</v>
      </c>
      <c r="G18" s="1">
        <v>1140</v>
      </c>
      <c r="H18" s="1">
        <f t="shared" si="10"/>
        <v>35</v>
      </c>
      <c r="I18" s="18">
        <f t="shared" si="11"/>
        <v>4.2066784197763071E-14</v>
      </c>
      <c r="J18" s="18">
        <f t="shared" si="0"/>
        <v>3311.3112148259115</v>
      </c>
      <c r="K18" s="1">
        <v>3.52</v>
      </c>
      <c r="L18" s="46">
        <f t="shared" si="12"/>
        <v>-0.98665180610807124</v>
      </c>
      <c r="M18" s="43">
        <v>0.10312125597120855</v>
      </c>
      <c r="N18" s="2">
        <f t="shared" si="13"/>
        <v>5.5555555555555554</v>
      </c>
      <c r="O18" s="18">
        <f t="shared" si="14"/>
        <v>20000</v>
      </c>
      <c r="P18" s="18">
        <v>4.2891428571428571E-8</v>
      </c>
      <c r="Q18" s="18">
        <v>2.1445714285714285E-8</v>
      </c>
      <c r="R18" s="18">
        <v>5.3614285714285713E-8</v>
      </c>
      <c r="S18" s="18">
        <v>2.9970385714285709E-8</v>
      </c>
      <c r="T18" s="18">
        <v>9.5016428571428569E-8</v>
      </c>
      <c r="U18" s="18">
        <v>4.0389428571428566E-7</v>
      </c>
      <c r="V18" s="18">
        <v>1.3224857142857142E-7</v>
      </c>
      <c r="W18" s="68">
        <v>7.7562000000000003E-8</v>
      </c>
      <c r="X18" s="18">
        <v>4110.4285714285716</v>
      </c>
      <c r="Y18" s="18">
        <v>6331.5819828586109</v>
      </c>
      <c r="Z18" s="18">
        <v>1190.5199934388138</v>
      </c>
      <c r="AA18" s="21">
        <v>3877.5101825753318</v>
      </c>
      <c r="AB18" s="21">
        <v>2578.4332115964826</v>
      </c>
      <c r="AC18" s="2"/>
      <c r="AD18" s="12">
        <f t="shared" si="1"/>
        <v>0.5</v>
      </c>
      <c r="AE18" s="12">
        <f t="shared" si="2"/>
        <v>-0.2</v>
      </c>
      <c r="AF18" s="12">
        <f t="shared" si="3"/>
        <v>0.6</v>
      </c>
      <c r="AG18" s="12">
        <f t="shared" si="15"/>
        <v>0.30125000000000013</v>
      </c>
      <c r="AH18" s="12">
        <f t="shared" si="16"/>
        <v>0.44100000000000011</v>
      </c>
      <c r="AI18" s="12">
        <f t="shared" si="17"/>
        <v>-2.1703438680182869</v>
      </c>
      <c r="AJ18" s="12">
        <f t="shared" si="6"/>
        <v>0.67256637168141598</v>
      </c>
      <c r="AK18" s="12">
        <f>(W18-U18)/W18</f>
        <v>-4.2073732718893995</v>
      </c>
      <c r="AL18" s="12">
        <f>(W18-V18)/W18</f>
        <v>-0.70506912442396297</v>
      </c>
      <c r="AM18" s="12">
        <f t="shared" si="18"/>
        <v>-0.54037027352067124</v>
      </c>
      <c r="AN18" s="12">
        <f t="shared" si="19"/>
        <v>0.71036596969131838</v>
      </c>
      <c r="AO18" s="12">
        <f t="shared" si="20"/>
        <v>0.81197116350038756</v>
      </c>
      <c r="AR18" s="54"/>
      <c r="AS18" s="54"/>
      <c r="AT18" s="54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</row>
    <row r="19" spans="3:57" x14ac:dyDescent="0.25">
      <c r="C19" s="1" t="s">
        <v>112</v>
      </c>
      <c r="D19" s="1" t="s">
        <v>13</v>
      </c>
      <c r="E19" s="1">
        <v>9</v>
      </c>
      <c r="F19" s="1">
        <v>1190</v>
      </c>
      <c r="G19" s="1">
        <v>1140</v>
      </c>
      <c r="H19" s="1">
        <f t="shared" si="10"/>
        <v>35</v>
      </c>
      <c r="I19" s="18">
        <f t="shared" si="11"/>
        <v>4.0173467026627364E-14</v>
      </c>
      <c r="J19" s="18">
        <f t="shared" si="0"/>
        <v>3467.3685045253224</v>
      </c>
      <c r="K19" s="1">
        <v>3.54</v>
      </c>
      <c r="L19" s="46"/>
      <c r="M19" s="43"/>
      <c r="N19" s="2">
        <f t="shared" si="13"/>
        <v>5.5555555555555554</v>
      </c>
      <c r="O19" s="18">
        <f t="shared" si="14"/>
        <v>20000</v>
      </c>
      <c r="P19" s="18">
        <v>5.0039999999999997E-8</v>
      </c>
      <c r="Q19" s="18">
        <v>2.5019999999999998E-8</v>
      </c>
      <c r="R19" s="18">
        <v>6.4337142857142869E-8</v>
      </c>
      <c r="S19" s="18">
        <v>3.2168571428571435E-8</v>
      </c>
      <c r="T19" s="18">
        <v>8.2625571428571428E-8</v>
      </c>
      <c r="U19" s="18">
        <v>3.6815142857142861E-7</v>
      </c>
      <c r="V19" s="18">
        <v>1.1795142857142857E-7</v>
      </c>
      <c r="W19" s="68">
        <v>0</v>
      </c>
      <c r="X19" s="18">
        <v>3574.2857142857142</v>
      </c>
      <c r="Y19" s="18">
        <v>4601.2605809765382</v>
      </c>
      <c r="Z19" s="18">
        <v>1333.7478603357772</v>
      </c>
      <c r="AA19" s="21">
        <v>3169.7647185326769</v>
      </c>
      <c r="AB19" s="21">
        <v>1670.8943030278926</v>
      </c>
      <c r="AC19" s="2"/>
      <c r="AD19" s="12">
        <f t="shared" si="1"/>
        <v>0.5</v>
      </c>
      <c r="AE19" s="12">
        <f t="shared" si="2"/>
        <v>-0.2222222222222224</v>
      </c>
      <c r="AF19" s="12">
        <f t="shared" si="3"/>
        <v>0.61111111111111127</v>
      </c>
      <c r="AG19" s="12">
        <f t="shared" si="15"/>
        <v>0.35714285714285698</v>
      </c>
      <c r="AH19" s="12">
        <f t="shared" si="16"/>
        <v>0.5</v>
      </c>
      <c r="AI19" s="12">
        <f t="shared" si="17"/>
        <v>-1.568518518518518</v>
      </c>
      <c r="AJ19" s="12">
        <f t="shared" si="6"/>
        <v>0.67961165048543692</v>
      </c>
      <c r="AK19" s="12" t="s">
        <v>16</v>
      </c>
      <c r="AL19" s="12" t="s">
        <v>16</v>
      </c>
      <c r="AM19" s="12">
        <f t="shared" si="18"/>
        <v>-0.28732310419007867</v>
      </c>
      <c r="AN19" s="12">
        <f t="shared" si="19"/>
        <v>0.62684911981013425</v>
      </c>
      <c r="AO19" s="12">
        <f t="shared" si="20"/>
        <v>0.71013424759075217</v>
      </c>
      <c r="AR19" s="54"/>
      <c r="AS19" s="54"/>
      <c r="AT19" s="54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</row>
    <row r="20" spans="3:57" x14ac:dyDescent="0.25">
      <c r="C20" s="1" t="s">
        <v>113</v>
      </c>
      <c r="D20" s="1" t="s">
        <v>13</v>
      </c>
      <c r="E20" s="1">
        <v>9</v>
      </c>
      <c r="F20" s="1">
        <v>1190</v>
      </c>
      <c r="G20" s="1">
        <v>1120</v>
      </c>
      <c r="H20" s="1">
        <f t="shared" si="10"/>
        <v>55</v>
      </c>
      <c r="I20" s="18">
        <f t="shared" si="11"/>
        <v>3.4494426594567441E-14</v>
      </c>
      <c r="J20" s="18">
        <f t="shared" si="0"/>
        <v>3981.0717055349769</v>
      </c>
      <c r="K20" s="1">
        <v>3.6</v>
      </c>
      <c r="L20" s="46">
        <f t="shared" si="12"/>
        <v>-0.96628719471878266</v>
      </c>
      <c r="M20" s="43">
        <v>0.10807190459454015</v>
      </c>
      <c r="N20" s="2">
        <f t="shared" si="13"/>
        <v>7.7777777777777777</v>
      </c>
      <c r="O20" s="18">
        <f t="shared" si="14"/>
        <v>28000</v>
      </c>
      <c r="P20" s="18">
        <v>4.7765454545454546E-8</v>
      </c>
      <c r="Q20" s="18">
        <v>2.0470909090909091E-8</v>
      </c>
      <c r="R20" s="18">
        <v>6.8236363636363634E-8</v>
      </c>
      <c r="S20" s="18">
        <v>2.0470909090909091E-8</v>
      </c>
      <c r="T20" s="18">
        <v>7.0454045454545456E-8</v>
      </c>
      <c r="U20" s="18">
        <v>4.2534000000000002E-7</v>
      </c>
      <c r="V20" s="18">
        <v>9.0981818181818178E-8</v>
      </c>
      <c r="W20" s="68">
        <v>9.0906000000000007E-8</v>
      </c>
      <c r="X20" s="18">
        <v>718.75636363636374</v>
      </c>
      <c r="Y20" s="18">
        <v>1270.4169854149834</v>
      </c>
      <c r="Z20" s="18">
        <v>238.18705508518315</v>
      </c>
      <c r="AA20" s="21">
        <v>742.45346804551014</v>
      </c>
      <c r="AB20" s="21">
        <v>516.52281831028506</v>
      </c>
      <c r="AC20" s="2"/>
      <c r="AD20" s="12">
        <f t="shared" si="1"/>
        <v>0.5714285714285714</v>
      </c>
      <c r="AE20" s="12">
        <f t="shared" si="2"/>
        <v>-0.3</v>
      </c>
      <c r="AF20" s="12">
        <f t="shared" si="3"/>
        <v>0.7</v>
      </c>
      <c r="AG20" s="12">
        <f t="shared" si="15"/>
        <v>0.5714285714285714</v>
      </c>
      <c r="AH20" s="12">
        <f t="shared" si="16"/>
        <v>0.7</v>
      </c>
      <c r="AI20" s="12">
        <f t="shared" si="17"/>
        <v>-2.4416666666666664</v>
      </c>
      <c r="AJ20" s="12">
        <f t="shared" si="6"/>
        <v>0.78609625668449201</v>
      </c>
      <c r="AK20" s="12">
        <f>(W20-U20)/W20</f>
        <v>-3.6788990825688073</v>
      </c>
      <c r="AL20" s="12">
        <f>(W20-V20)/W20</f>
        <v>-8.3402835696402367E-4</v>
      </c>
      <c r="AM20" s="12">
        <f t="shared" si="18"/>
        <v>-0.7675210261619585</v>
      </c>
      <c r="AN20" s="12">
        <f t="shared" si="19"/>
        <v>0.66861224869003355</v>
      </c>
      <c r="AO20" s="12">
        <f t="shared" si="20"/>
        <v>0.81251269636687118</v>
      </c>
      <c r="AR20" s="54"/>
      <c r="AS20" s="54"/>
      <c r="AT20" s="54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</row>
    <row r="21" spans="3:57" x14ac:dyDescent="0.25">
      <c r="C21" s="1" t="s">
        <v>114</v>
      </c>
      <c r="D21" s="1" t="s">
        <v>13</v>
      </c>
      <c r="E21" s="1">
        <v>9</v>
      </c>
      <c r="F21" s="1">
        <v>1190</v>
      </c>
      <c r="G21" s="1">
        <v>1120</v>
      </c>
      <c r="H21" s="1">
        <f t="shared" si="10"/>
        <v>55</v>
      </c>
      <c r="I21" s="18">
        <f t="shared" si="11"/>
        <v>3.4494426594567441E-14</v>
      </c>
      <c r="J21" s="18">
        <f t="shared" si="0"/>
        <v>3981.0717055349769</v>
      </c>
      <c r="K21" s="3">
        <v>3.6</v>
      </c>
      <c r="L21" s="46">
        <f t="shared" si="12"/>
        <v>-0.96702238525388995</v>
      </c>
      <c r="M21" s="43">
        <v>0.10788911104851016</v>
      </c>
      <c r="N21" s="2">
        <f t="shared" si="13"/>
        <v>7.7777777777777777</v>
      </c>
      <c r="O21" s="18">
        <f t="shared" si="14"/>
        <v>28000</v>
      </c>
      <c r="P21" s="18">
        <v>4.3216363636363639E-8</v>
      </c>
      <c r="Q21" s="18">
        <v>1.8196363636363637E-8</v>
      </c>
      <c r="R21" s="18">
        <v>5.4589090909090911E-8</v>
      </c>
      <c r="S21" s="18">
        <v>1.3647272727272728E-8</v>
      </c>
      <c r="T21" s="18">
        <v>7.4434500000000004E-8</v>
      </c>
      <c r="U21" s="18">
        <v>3.1843636363636365E-7</v>
      </c>
      <c r="V21" s="18">
        <v>8.1883636363636363E-8</v>
      </c>
      <c r="W21" s="68">
        <v>0</v>
      </c>
      <c r="X21" s="18">
        <v>959.85818181818195</v>
      </c>
      <c r="Y21" s="18">
        <v>2267.9584678097403</v>
      </c>
      <c r="Z21" s="18">
        <v>299.76990438667383</v>
      </c>
      <c r="AA21" s="21">
        <v>1175.8621846715318</v>
      </c>
      <c r="AB21" s="21">
        <v>1001.7159538680819</v>
      </c>
      <c r="AC21" s="2"/>
      <c r="AD21" s="12">
        <f t="shared" si="1"/>
        <v>0.57894736842105265</v>
      </c>
      <c r="AE21" s="12">
        <f t="shared" si="2"/>
        <v>-0.20833333333333331</v>
      </c>
      <c r="AF21" s="12">
        <f t="shared" si="3"/>
        <v>0.66666666666666663</v>
      </c>
      <c r="AG21" s="12">
        <f t="shared" si="15"/>
        <v>0.68421052631578949</v>
      </c>
      <c r="AH21" s="12">
        <f t="shared" si="16"/>
        <v>0.75</v>
      </c>
      <c r="AI21" s="12">
        <f t="shared" si="17"/>
        <v>-4.4541666666666666</v>
      </c>
      <c r="AJ21" s="12">
        <f t="shared" si="6"/>
        <v>0.74285714285714288</v>
      </c>
      <c r="AK21" s="12" t="s">
        <v>16</v>
      </c>
      <c r="AL21" s="12" t="s">
        <v>16</v>
      </c>
      <c r="AM21" s="12">
        <f t="shared" si="18"/>
        <v>-1.3628057881568811</v>
      </c>
      <c r="AN21" s="12">
        <f t="shared" si="19"/>
        <v>0.68769354674995442</v>
      </c>
      <c r="AO21" s="12">
        <f t="shared" si="20"/>
        <v>0.86782390037495982</v>
      </c>
      <c r="AR21" s="54"/>
      <c r="AS21" s="54"/>
      <c r="AT21" s="54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</row>
    <row r="22" spans="3:57" x14ac:dyDescent="0.25">
      <c r="C22" s="1" t="s">
        <v>8</v>
      </c>
      <c r="D22" s="1" t="s">
        <v>13</v>
      </c>
      <c r="E22" s="1">
        <v>9</v>
      </c>
      <c r="F22" s="1">
        <v>1190</v>
      </c>
      <c r="G22" s="1">
        <v>1100</v>
      </c>
      <c r="H22" s="1">
        <f t="shared" si="10"/>
        <v>75</v>
      </c>
      <c r="I22" s="18">
        <f t="shared" si="11"/>
        <v>1.6273052739892591E-14</v>
      </c>
      <c r="J22" s="18">
        <f t="shared" si="0"/>
        <v>8317.6377110267094</v>
      </c>
      <c r="K22" s="1">
        <v>3.92</v>
      </c>
      <c r="L22" s="46">
        <f t="shared" si="12"/>
        <v>-0.95579782832169113</v>
      </c>
      <c r="M22" s="43">
        <v>0.1107139056631857</v>
      </c>
      <c r="N22" s="2">
        <f t="shared" si="13"/>
        <v>10</v>
      </c>
      <c r="O22" s="18">
        <f t="shared" si="14"/>
        <v>36000</v>
      </c>
      <c r="P22" s="18">
        <v>2.8355999999999999E-8</v>
      </c>
      <c r="Q22" s="18">
        <v>1.3343999999999999E-8</v>
      </c>
      <c r="R22" s="18">
        <v>3.5027999999999994E-8</v>
      </c>
      <c r="S22" s="18">
        <v>1.6680000000000001E-8</v>
      </c>
      <c r="T22" s="18">
        <v>5.7685000000000003E-8</v>
      </c>
      <c r="U22" s="18">
        <v>2.1016799999999998E-7</v>
      </c>
      <c r="V22" s="18">
        <v>7.0055999999999989E-8</v>
      </c>
      <c r="W22" s="68">
        <v>4.2255999999999998E-8</v>
      </c>
      <c r="X22" s="18">
        <v>1768.0799999999997</v>
      </c>
      <c r="Y22" s="18">
        <v>2224.5413708411616</v>
      </c>
      <c r="Z22" s="18">
        <v>484.48807854294148</v>
      </c>
      <c r="AA22" s="21">
        <v>1492.3698164613675</v>
      </c>
      <c r="AB22" s="21">
        <v>902.19645531871186</v>
      </c>
      <c r="AC22" s="2"/>
      <c r="AD22" s="12">
        <f t="shared" si="1"/>
        <v>0.52941176470588247</v>
      </c>
      <c r="AE22" s="12">
        <f t="shared" si="2"/>
        <v>-0.19047619047619035</v>
      </c>
      <c r="AF22" s="12">
        <f t="shared" si="3"/>
        <v>0.61904761904761907</v>
      </c>
      <c r="AG22" s="12">
        <f t="shared" si="15"/>
        <v>0.41176470588235287</v>
      </c>
      <c r="AH22" s="12">
        <f t="shared" si="16"/>
        <v>0.52380952380952372</v>
      </c>
      <c r="AI22" s="12">
        <f t="shared" si="17"/>
        <v>-2.4583333333333335</v>
      </c>
      <c r="AJ22" s="12">
        <f t="shared" si="6"/>
        <v>0.66666666666666674</v>
      </c>
      <c r="AK22" s="12">
        <f>(W22-U22)/W22</f>
        <v>-3.9736842105263155</v>
      </c>
      <c r="AL22" s="12">
        <f>(W22-V22)/W22</f>
        <v>-0.65789473684210509</v>
      </c>
      <c r="AM22" s="12">
        <f t="shared" si="18"/>
        <v>-0.2581678265922141</v>
      </c>
      <c r="AN22" s="12">
        <f t="shared" si="19"/>
        <v>0.72598068043134834</v>
      </c>
      <c r="AO22" s="12">
        <f t="shared" si="20"/>
        <v>0.78220765642144796</v>
      </c>
      <c r="AR22" s="54"/>
      <c r="AS22" s="54"/>
      <c r="AT22" s="54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</row>
    <row r="23" spans="3:57" x14ac:dyDescent="0.25">
      <c r="C23" s="1" t="s">
        <v>9</v>
      </c>
      <c r="D23" s="1" t="s">
        <v>13</v>
      </c>
      <c r="E23" s="1">
        <v>9</v>
      </c>
      <c r="F23" s="1">
        <v>1190</v>
      </c>
      <c r="G23" s="1">
        <v>1050</v>
      </c>
      <c r="H23" s="1">
        <f t="shared" si="10"/>
        <v>125</v>
      </c>
      <c r="I23" s="18">
        <f t="shared" si="11"/>
        <v>6.844790054433502E-16</v>
      </c>
      <c r="J23" s="18">
        <f t="shared" si="0"/>
        <v>190546.07179632492</v>
      </c>
      <c r="K23" s="1">
        <v>5.28</v>
      </c>
      <c r="L23" s="46">
        <f t="shared" si="12"/>
        <v>-0.9273424391331615</v>
      </c>
      <c r="M23" s="43">
        <v>0.11821091007523445</v>
      </c>
      <c r="N23" s="2">
        <f t="shared" si="13"/>
        <v>15.555555555555555</v>
      </c>
      <c r="O23" s="18">
        <f t="shared" si="14"/>
        <v>56000</v>
      </c>
      <c r="P23" s="18">
        <v>2.6020799999999994E-8</v>
      </c>
      <c r="Q23" s="18">
        <v>1.3010399999999997E-8</v>
      </c>
      <c r="R23" s="18">
        <v>3.5027999999999994E-8</v>
      </c>
      <c r="S23" s="18">
        <v>2.0015999999999999E-8</v>
      </c>
      <c r="T23" s="18">
        <v>3.2899631999999999E-8</v>
      </c>
      <c r="U23" s="18">
        <v>1.331064E-7</v>
      </c>
      <c r="V23" s="18">
        <v>4.60368E-8</v>
      </c>
      <c r="W23" s="68">
        <v>0</v>
      </c>
      <c r="X23" s="18">
        <v>434.34719999999999</v>
      </c>
      <c r="Y23" s="18">
        <v>482.8121258961188</v>
      </c>
      <c r="Z23" s="18">
        <v>214.48156485087026</v>
      </c>
      <c r="AA23" s="21">
        <v>377.21363024899631</v>
      </c>
      <c r="AB23" s="21">
        <v>142.99827303881696</v>
      </c>
      <c r="AC23" s="2"/>
      <c r="AD23" s="12">
        <f t="shared" si="1"/>
        <v>0.5</v>
      </c>
      <c r="AE23" s="12">
        <f t="shared" si="2"/>
        <v>-0.25714285714285717</v>
      </c>
      <c r="AF23" s="12">
        <f t="shared" si="3"/>
        <v>0.62857142857142856</v>
      </c>
      <c r="AG23" s="12">
        <f t="shared" si="15"/>
        <v>0.23076923076923064</v>
      </c>
      <c r="AH23" s="12">
        <f t="shared" si="16"/>
        <v>0.42857142857142849</v>
      </c>
      <c r="AI23" s="12">
        <f t="shared" si="17"/>
        <v>-0.64366666666666672</v>
      </c>
      <c r="AJ23" s="12">
        <f t="shared" si="6"/>
        <v>0.65413533834586468</v>
      </c>
      <c r="AK23" s="12" t="s">
        <v>16</v>
      </c>
      <c r="AL23" s="12" t="s">
        <v>16</v>
      </c>
      <c r="AM23" s="12">
        <f t="shared" si="18"/>
        <v>-0.11158107130912509</v>
      </c>
      <c r="AN23" s="12">
        <f t="shared" si="19"/>
        <v>0.50619788765561224</v>
      </c>
      <c r="AO23" s="12">
        <f t="shared" si="20"/>
        <v>0.55576599396134918</v>
      </c>
      <c r="AR23" s="54"/>
      <c r="AS23" s="54"/>
      <c r="AT23" s="54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</row>
    <row r="24" spans="3:57" ht="15.75" thickBot="1" x14ac:dyDescent="0.3">
      <c r="C24" s="6" t="s">
        <v>10</v>
      </c>
      <c r="D24" s="6" t="s">
        <v>13</v>
      </c>
      <c r="E24" s="6">
        <v>9</v>
      </c>
      <c r="F24" s="6">
        <v>1190</v>
      </c>
      <c r="G24" s="6">
        <v>1000</v>
      </c>
      <c r="H24" s="6">
        <f>1175-G24</f>
        <v>175</v>
      </c>
      <c r="I24" s="17">
        <f t="shared" ref="I24" si="21">((1.38*10^(-23))*(G24+273.15))/((0.14*10^(-9))*J24)</f>
        <v>6.586134949024684E-18</v>
      </c>
      <c r="J24" s="17">
        <f t="shared" ref="J24" si="22">10^(K24)</f>
        <v>19054607.1796325</v>
      </c>
      <c r="K24" s="6">
        <v>7.28</v>
      </c>
      <c r="L24" s="48"/>
      <c r="M24" s="6"/>
      <c r="N24" s="7">
        <f t="shared" si="13"/>
        <v>21.111111111111111</v>
      </c>
      <c r="O24" s="17">
        <f t="shared" si="14"/>
        <v>76000</v>
      </c>
      <c r="P24" s="17"/>
      <c r="Q24" s="17">
        <v>1.0008000000000001E-8</v>
      </c>
      <c r="R24" s="17">
        <v>2.5019999999999998E-8</v>
      </c>
      <c r="S24" s="17">
        <v>1.2499277142857145E-8</v>
      </c>
      <c r="T24" s="17">
        <v>3.0965228571428569E-8</v>
      </c>
      <c r="U24" s="17">
        <v>7.3630285714285712E-8</v>
      </c>
      <c r="V24" s="17">
        <v>2.7879428571428568E-8</v>
      </c>
      <c r="W24" s="70">
        <v>0</v>
      </c>
      <c r="X24" s="17">
        <v>0</v>
      </c>
      <c r="Y24" s="17">
        <v>316.95710999495998</v>
      </c>
      <c r="Z24" s="17">
        <v>117.63977882617718</v>
      </c>
      <c r="AA24" s="36">
        <v>217.29844441056858</v>
      </c>
      <c r="AB24" s="36">
        <v>160.22293096540795</v>
      </c>
      <c r="AC24" s="2"/>
      <c r="AD24" s="15" t="s">
        <v>16</v>
      </c>
      <c r="AE24" s="15" t="s">
        <v>16</v>
      </c>
      <c r="AF24" s="15">
        <f t="shared" si="3"/>
        <v>0.59999999999999987</v>
      </c>
      <c r="AG24" s="15" t="s">
        <v>16</v>
      </c>
      <c r="AH24" s="15">
        <f t="shared" si="16"/>
        <v>0.50042857142857133</v>
      </c>
      <c r="AI24" s="15">
        <f t="shared" si="17"/>
        <v>-1.4773615479935176</v>
      </c>
      <c r="AJ24" s="15">
        <f t="shared" si="6"/>
        <v>0.62135922330097093</v>
      </c>
      <c r="AK24" s="15" t="s">
        <v>16</v>
      </c>
      <c r="AL24" s="15" t="s">
        <v>16</v>
      </c>
      <c r="AM24" s="15" t="s">
        <v>16</v>
      </c>
      <c r="AN24" s="15" t="s">
        <v>16</v>
      </c>
      <c r="AO24" s="15">
        <f t="shared" si="20"/>
        <v>0.62884637978921565</v>
      </c>
      <c r="AR24" s="37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3:57" x14ac:dyDescent="0.25">
      <c r="P25" s="16"/>
      <c r="Q25" s="16"/>
      <c r="R25" s="16"/>
      <c r="S25" s="16"/>
      <c r="T25" s="16"/>
      <c r="U25" s="16"/>
      <c r="V25" s="16"/>
      <c r="W25" s="31"/>
      <c r="X25" s="31"/>
      <c r="Y25" s="31"/>
      <c r="Z25" s="31"/>
      <c r="AA25" s="31"/>
      <c r="AB25" s="16"/>
      <c r="AC25" s="21"/>
      <c r="AO25" s="16"/>
      <c r="AP25" s="16"/>
      <c r="AQ25" s="16"/>
      <c r="AR25" s="37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3:57" x14ac:dyDescent="0.25">
      <c r="P26" s="16"/>
      <c r="Q26" s="16"/>
      <c r="R26" s="16"/>
      <c r="S26" s="16"/>
      <c r="T26" s="16"/>
      <c r="U26" s="16"/>
      <c r="V26" s="16"/>
      <c r="W26" s="31"/>
      <c r="X26" s="31"/>
      <c r="Y26" s="31"/>
      <c r="Z26" s="31"/>
      <c r="AA26" s="31"/>
      <c r="AB26" s="16"/>
      <c r="AC26" s="21"/>
      <c r="AO26" s="16"/>
      <c r="AP26" s="16"/>
      <c r="AQ26" s="16"/>
    </row>
    <row r="27" spans="3:57" x14ac:dyDescent="0.25">
      <c r="N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S27" s="56"/>
      <c r="AU27" s="57"/>
    </row>
    <row r="28" spans="3:57" x14ac:dyDescent="0.25">
      <c r="C28" s="71" t="s">
        <v>128</v>
      </c>
      <c r="D28" s="71"/>
      <c r="E28" s="71"/>
      <c r="F28" s="71"/>
      <c r="G28" s="71"/>
      <c r="H28" s="71"/>
      <c r="I28" s="71"/>
      <c r="J28" s="71"/>
      <c r="K28" s="71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N28" s="22"/>
      <c r="AO28" s="2"/>
      <c r="AP28" s="2"/>
      <c r="AQ28" s="2"/>
      <c r="AS28" s="56"/>
    </row>
    <row r="29" spans="3:57" x14ac:dyDescent="0.25">
      <c r="D29" s="71" t="s">
        <v>51</v>
      </c>
      <c r="E29" s="71"/>
      <c r="F29" s="71"/>
      <c r="G29" s="72"/>
      <c r="H29" s="73" t="s">
        <v>53</v>
      </c>
      <c r="I29" s="71"/>
      <c r="J29" s="71"/>
      <c r="K29" s="71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N29" s="22"/>
      <c r="AO29" s="2"/>
      <c r="AP29" s="2"/>
      <c r="AQ29" s="2"/>
      <c r="AR29" s="56"/>
    </row>
    <row r="30" spans="3:57" ht="18.75" thickBot="1" x14ac:dyDescent="0.4">
      <c r="C30" s="6" t="s">
        <v>15</v>
      </c>
      <c r="D30" s="6" t="s">
        <v>49</v>
      </c>
      <c r="E30" s="6" t="s">
        <v>47</v>
      </c>
      <c r="F30" s="6" t="s">
        <v>98</v>
      </c>
      <c r="G30" s="27" t="s">
        <v>47</v>
      </c>
      <c r="H30" s="6" t="s">
        <v>52</v>
      </c>
      <c r="I30" s="6" t="s">
        <v>54</v>
      </c>
      <c r="J30" s="6" t="s">
        <v>99</v>
      </c>
      <c r="K30" s="6" t="s">
        <v>54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N30" s="22"/>
      <c r="AO30" s="2"/>
      <c r="AP30" s="2"/>
      <c r="AQ30" s="2"/>
      <c r="AR30" s="22"/>
      <c r="AS30" s="1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</row>
    <row r="31" spans="3:57" x14ac:dyDescent="0.25">
      <c r="C31" s="1">
        <v>1</v>
      </c>
      <c r="D31" s="2">
        <v>442.99107257901267</v>
      </c>
      <c r="E31" s="2">
        <v>33.828193409275627</v>
      </c>
      <c r="F31" s="2">
        <v>36.607999999999997</v>
      </c>
      <c r="G31" s="28">
        <v>2.5010637736771124</v>
      </c>
      <c r="H31" s="2">
        <v>424.05166182081166</v>
      </c>
      <c r="I31" s="2">
        <v>106.88650377230699</v>
      </c>
      <c r="J31" s="2">
        <v>31.993333333333329</v>
      </c>
      <c r="K31" s="2">
        <v>18.253997735655982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N31" s="22"/>
      <c r="AO31" s="2"/>
      <c r="AP31" s="2"/>
      <c r="AQ31" s="2"/>
      <c r="AR31" s="22"/>
      <c r="AS31" s="1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</row>
    <row r="32" spans="3:57" x14ac:dyDescent="0.25">
      <c r="C32" s="1">
        <v>3</v>
      </c>
      <c r="D32" s="2">
        <v>441.64593354772859</v>
      </c>
      <c r="E32" s="2">
        <v>51.967240167296929</v>
      </c>
      <c r="F32" s="2">
        <v>37.472000000000001</v>
      </c>
      <c r="G32" s="28">
        <v>4.7296691216193745</v>
      </c>
      <c r="H32" s="2">
        <v>296.051019887569</v>
      </c>
      <c r="I32" s="2">
        <v>38.606225623679279</v>
      </c>
      <c r="J32" s="2">
        <v>11.726666666666667</v>
      </c>
      <c r="K32" s="2">
        <v>3.8220718639676723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N32" s="22"/>
      <c r="AO32" s="2"/>
      <c r="AP32" s="2"/>
      <c r="AQ32" s="2"/>
      <c r="AR32" s="22"/>
      <c r="AS32" s="1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</row>
    <row r="33" spans="3:56" ht="15.75" thickBot="1" x14ac:dyDescent="0.3">
      <c r="C33" s="6">
        <v>9</v>
      </c>
      <c r="D33" s="7">
        <v>127.87198010047712</v>
      </c>
      <c r="E33" s="7">
        <v>22.397697872488848</v>
      </c>
      <c r="F33" s="7">
        <v>11.794</v>
      </c>
      <c r="G33" s="51">
        <v>1.9032419709537738</v>
      </c>
      <c r="H33" s="7">
        <v>280.47391579864365</v>
      </c>
      <c r="I33" s="7">
        <v>62.945283459387014</v>
      </c>
      <c r="J33" s="7">
        <v>14.366666666666667</v>
      </c>
      <c r="K33" s="7">
        <v>4.163956451901643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N33" s="22"/>
      <c r="AO33" s="2"/>
      <c r="AP33" s="2"/>
      <c r="AQ33" s="2"/>
      <c r="AR33" s="22"/>
      <c r="AS33" s="1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</row>
    <row r="34" spans="3:56" x14ac:dyDescent="0.25"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N34" s="23"/>
      <c r="AO34" s="24"/>
      <c r="AP34" s="24"/>
      <c r="AQ34" s="24"/>
      <c r="AR34" s="58"/>
      <c r="AS34" s="33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</row>
    <row r="35" spans="3:56" ht="18" x14ac:dyDescent="0.35">
      <c r="C35" s="33" t="s">
        <v>97</v>
      </c>
      <c r="D35" s="1" t="s">
        <v>100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N35" s="23"/>
      <c r="AO35" s="24"/>
      <c r="AP35" s="24"/>
      <c r="AQ35" s="24"/>
      <c r="AR35" s="58"/>
      <c r="AS35" s="33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</row>
    <row r="36" spans="3:56" ht="18" x14ac:dyDescent="0.35">
      <c r="D36" s="1" t="s">
        <v>101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N36" s="22"/>
      <c r="AO36" s="2"/>
      <c r="AP36" s="2"/>
      <c r="AQ36" s="2"/>
      <c r="AR36" s="22"/>
      <c r="AS36" s="1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</row>
    <row r="37" spans="3:56" x14ac:dyDescent="0.25"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N37" s="22"/>
      <c r="AO37" s="2"/>
      <c r="AP37" s="2"/>
      <c r="AQ37" s="2"/>
      <c r="AR37" s="22"/>
      <c r="AS37" s="1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</row>
    <row r="38" spans="3:56" x14ac:dyDescent="0.25"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N38" s="22"/>
      <c r="AO38" s="2"/>
      <c r="AP38" s="2"/>
      <c r="AQ38" s="2"/>
      <c r="AR38" s="22"/>
      <c r="AS38" s="1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</row>
    <row r="39" spans="3:56" x14ac:dyDescent="0.25"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N39" s="22"/>
      <c r="AO39" s="2"/>
      <c r="AP39" s="2"/>
      <c r="AQ39" s="2"/>
      <c r="AR39" s="22"/>
      <c r="AS39" s="1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</row>
    <row r="40" spans="3:56" x14ac:dyDescent="0.25"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N40" s="22"/>
      <c r="AO40" s="2"/>
      <c r="AP40" s="2"/>
      <c r="AQ40" s="2"/>
      <c r="AR40" s="58"/>
      <c r="AS40" s="33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</row>
    <row r="41" spans="3:56" x14ac:dyDescent="0.25"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N41" s="22"/>
      <c r="AO41" s="2"/>
      <c r="AP41" s="2"/>
      <c r="AQ41" s="2"/>
      <c r="AR41" s="58"/>
      <c r="AS41" s="33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</row>
    <row r="42" spans="3:56" x14ac:dyDescent="0.25"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N42" s="22"/>
      <c r="AO42" s="2"/>
      <c r="AP42" s="2"/>
      <c r="AQ42" s="2"/>
      <c r="AR42" s="22"/>
      <c r="AS42" s="1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</row>
    <row r="43" spans="3:56" x14ac:dyDescent="0.25"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N43" s="23"/>
      <c r="AO43" s="24"/>
      <c r="AP43" s="24"/>
      <c r="AQ43" s="24"/>
      <c r="AR43" s="22"/>
      <c r="AS43" s="1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</row>
    <row r="44" spans="3:56" x14ac:dyDescent="0.25"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N44" s="23"/>
      <c r="AO44" s="24"/>
      <c r="AP44" s="24"/>
      <c r="AQ44" s="24"/>
      <c r="AR44" s="22"/>
      <c r="AS44" s="1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</row>
    <row r="45" spans="3:56" x14ac:dyDescent="0.25"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N45" s="22"/>
      <c r="AO45" s="2"/>
      <c r="AP45" s="2"/>
      <c r="AQ45" s="2"/>
      <c r="AR45" s="22"/>
      <c r="AS45" s="1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</row>
    <row r="46" spans="3:56" x14ac:dyDescent="0.25"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N46" s="22"/>
      <c r="AO46" s="2"/>
      <c r="AP46" s="2"/>
      <c r="AQ46" s="2"/>
      <c r="AS46" s="33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</row>
    <row r="47" spans="3:56" x14ac:dyDescent="0.25">
      <c r="X47" s="16"/>
      <c r="Y47" s="16"/>
      <c r="Z47" s="16"/>
      <c r="AA47" s="16"/>
      <c r="AN47" s="22"/>
      <c r="AO47" s="2"/>
      <c r="AP47" s="2"/>
      <c r="AQ47" s="2"/>
      <c r="AS47" s="33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</row>
    <row r="48" spans="3:56" x14ac:dyDescent="0.25">
      <c r="X48" s="16"/>
      <c r="Y48" s="16"/>
      <c r="Z48" s="16"/>
      <c r="AA48" s="16"/>
      <c r="AN48" s="22"/>
      <c r="AO48" s="2"/>
      <c r="AP48" s="2"/>
      <c r="AQ48" s="2"/>
      <c r="AR48" s="2"/>
      <c r="AS48" s="2"/>
    </row>
    <row r="49" spans="16:45" x14ac:dyDescent="0.25">
      <c r="X49" s="16"/>
      <c r="Y49" s="16"/>
      <c r="Z49" s="16"/>
      <c r="AA49" s="16"/>
      <c r="AN49" s="22"/>
      <c r="AO49" s="2"/>
      <c r="AP49" s="2"/>
      <c r="AQ49" s="2"/>
      <c r="AR49" s="2"/>
      <c r="AS49" s="2"/>
    </row>
    <row r="50" spans="16:45" x14ac:dyDescent="0.25">
      <c r="X50" s="16"/>
      <c r="Y50" s="16"/>
      <c r="Z50" s="16"/>
      <c r="AA50" s="16"/>
      <c r="AN50" s="22"/>
      <c r="AO50" s="2"/>
      <c r="AP50" s="2"/>
      <c r="AQ50" s="2"/>
      <c r="AR50" s="2"/>
      <c r="AS50" s="2"/>
    </row>
    <row r="51" spans="16:45" x14ac:dyDescent="0.25">
      <c r="X51" s="24"/>
      <c r="Y51" s="24"/>
      <c r="Z51" s="24"/>
      <c r="AA51" s="24"/>
      <c r="AN51" s="22"/>
      <c r="AO51" s="2"/>
      <c r="AP51" s="2"/>
      <c r="AQ51" s="2"/>
      <c r="AR51" s="2"/>
      <c r="AS51" s="2"/>
    </row>
    <row r="52" spans="16:45" x14ac:dyDescent="0.25"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N52" s="22"/>
      <c r="AO52" s="2"/>
      <c r="AP52" s="2"/>
      <c r="AQ52" s="2"/>
      <c r="AR52" s="2"/>
      <c r="AS52" s="2"/>
    </row>
    <row r="53" spans="16:45" x14ac:dyDescent="0.25">
      <c r="P53" s="32"/>
      <c r="AN53" s="23"/>
      <c r="AO53" s="24"/>
      <c r="AP53" s="24"/>
      <c r="AQ53" s="24"/>
      <c r="AR53" s="24"/>
      <c r="AS53" s="24"/>
    </row>
    <row r="54" spans="16:45" x14ac:dyDescent="0.25">
      <c r="AN54" s="23"/>
      <c r="AO54" s="24"/>
      <c r="AP54" s="24"/>
      <c r="AQ54" s="24"/>
      <c r="AR54" s="24"/>
      <c r="AS54" s="24"/>
    </row>
  </sheetData>
  <mergeCells count="6">
    <mergeCell ref="AD2:AO2"/>
    <mergeCell ref="D29:G29"/>
    <mergeCell ref="P2:W2"/>
    <mergeCell ref="X2:AA2"/>
    <mergeCell ref="H29:K29"/>
    <mergeCell ref="C28:K28"/>
  </mergeCells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D0D3A-3F24-4F92-B5A5-B7E9A0F84096}">
  <dimension ref="B2:AS69"/>
  <sheetViews>
    <sheetView zoomScale="70" zoomScaleNormal="70" workbookViewId="0">
      <selection activeCell="L5" sqref="L5"/>
    </sheetView>
  </sheetViews>
  <sheetFormatPr baseColWidth="10" defaultRowHeight="15" x14ac:dyDescent="0.25"/>
  <cols>
    <col min="2" max="2" width="17.7109375" bestFit="1" customWidth="1"/>
    <col min="3" max="3" width="17.28515625" bestFit="1" customWidth="1"/>
    <col min="7" max="7" width="18.7109375" bestFit="1" customWidth="1"/>
    <col min="9" max="9" width="16.7109375" bestFit="1" customWidth="1"/>
    <col min="11" max="11" width="19.28515625" bestFit="1" customWidth="1"/>
    <col min="13" max="13" width="18.28515625" bestFit="1" customWidth="1"/>
    <col min="14" max="14" width="11" bestFit="1" customWidth="1"/>
    <col min="15" max="15" width="19.5703125" bestFit="1" customWidth="1"/>
    <col min="16" max="16" width="11" bestFit="1" customWidth="1"/>
    <col min="17" max="17" width="19.5703125" bestFit="1" customWidth="1"/>
    <col min="18" max="18" width="10.28515625" bestFit="1" customWidth="1"/>
    <col min="19" max="19" width="16.7109375" bestFit="1" customWidth="1"/>
    <col min="20" max="20" width="10.28515625" bestFit="1" customWidth="1"/>
    <col min="21" max="21" width="17.7109375" bestFit="1" customWidth="1"/>
    <col min="22" max="22" width="15.7109375" bestFit="1" customWidth="1"/>
    <col min="24" max="24" width="26.85546875" bestFit="1" customWidth="1"/>
    <col min="33" max="33" width="16.140625" customWidth="1"/>
    <col min="34" max="34" width="13.42578125" bestFit="1" customWidth="1"/>
  </cols>
  <sheetData>
    <row r="2" spans="2:36" x14ac:dyDescent="0.25">
      <c r="H2" s="71" t="s">
        <v>62</v>
      </c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2:36" ht="18.75" thickBot="1" x14ac:dyDescent="0.4">
      <c r="B3" s="26" t="s">
        <v>20</v>
      </c>
      <c r="C3" s="26" t="s">
        <v>67</v>
      </c>
      <c r="D3" s="29" t="s">
        <v>69</v>
      </c>
      <c r="E3" s="25" t="s">
        <v>64</v>
      </c>
      <c r="F3" s="25" t="s">
        <v>65</v>
      </c>
      <c r="G3" s="42" t="s">
        <v>82</v>
      </c>
      <c r="H3" s="6" t="s">
        <v>55</v>
      </c>
      <c r="I3" s="29" t="s">
        <v>68</v>
      </c>
      <c r="J3" s="6" t="s">
        <v>56</v>
      </c>
      <c r="K3" s="29" t="s">
        <v>70</v>
      </c>
      <c r="L3" s="6" t="s">
        <v>57</v>
      </c>
      <c r="M3" s="29" t="s">
        <v>71</v>
      </c>
      <c r="N3" s="6" t="s">
        <v>58</v>
      </c>
      <c r="O3" s="29" t="s">
        <v>72</v>
      </c>
      <c r="P3" s="6" t="s">
        <v>59</v>
      </c>
      <c r="Q3" s="29" t="s">
        <v>73</v>
      </c>
      <c r="R3" s="6" t="s">
        <v>60</v>
      </c>
      <c r="S3" s="29" t="s">
        <v>74</v>
      </c>
      <c r="T3" s="6" t="s">
        <v>61</v>
      </c>
      <c r="U3" s="29" t="s">
        <v>75</v>
      </c>
      <c r="V3" s="29" t="s">
        <v>84</v>
      </c>
      <c r="X3" s="1" t="s">
        <v>76</v>
      </c>
      <c r="AE3" t="s">
        <v>105</v>
      </c>
    </row>
    <row r="4" spans="2:36" x14ac:dyDescent="0.25">
      <c r="B4" t="s">
        <v>0</v>
      </c>
      <c r="C4" s="1"/>
      <c r="D4" s="33"/>
      <c r="G4" s="37"/>
      <c r="I4" s="37"/>
      <c r="K4" s="37"/>
      <c r="AE4" s="37"/>
    </row>
    <row r="5" spans="2:36" ht="17.25" thickBot="1" x14ac:dyDescent="0.3">
      <c r="B5" t="s">
        <v>106</v>
      </c>
      <c r="C5" s="1">
        <v>1</v>
      </c>
      <c r="D5" s="24">
        <v>0</v>
      </c>
      <c r="E5" s="1">
        <v>10</v>
      </c>
      <c r="F5" s="18">
        <v>90000</v>
      </c>
      <c r="G5" s="24">
        <v>4.9542425094393252</v>
      </c>
      <c r="H5" s="18">
        <v>2.0833333333333331E-8</v>
      </c>
      <c r="I5" s="24">
        <v>-7.6812412373755876</v>
      </c>
      <c r="J5" s="18">
        <v>1.388888888888889E-8</v>
      </c>
      <c r="K5" s="24">
        <v>-7.8573324964312681</v>
      </c>
      <c r="L5" s="18">
        <v>2.9166666666666666E-8</v>
      </c>
      <c r="M5" s="24">
        <v>-7.5351132016973494</v>
      </c>
      <c r="N5" s="18">
        <v>1.4E-8</v>
      </c>
      <c r="O5" s="24">
        <v>-7.8538719643217618</v>
      </c>
      <c r="P5" s="18">
        <v>4.5736111111111114E-8</v>
      </c>
      <c r="Q5" s="24">
        <v>-7.3397407657193607</v>
      </c>
      <c r="R5" s="18">
        <v>1.2083333333333332E-7</v>
      </c>
      <c r="S5" s="24">
        <v>-6.9178132438126498</v>
      </c>
      <c r="T5" s="18">
        <v>5.694444444444444E-8</v>
      </c>
      <c r="U5" s="24">
        <v>-7.2445486397115326</v>
      </c>
      <c r="V5" s="24">
        <v>2.4134369486065497</v>
      </c>
      <c r="X5" s="6" t="s">
        <v>77</v>
      </c>
      <c r="Y5" s="6" t="s">
        <v>78</v>
      </c>
      <c r="Z5" s="6" t="s">
        <v>47</v>
      </c>
      <c r="AA5" s="6" t="s">
        <v>79</v>
      </c>
      <c r="AB5" s="6" t="s">
        <v>47</v>
      </c>
      <c r="AC5" s="6" t="s">
        <v>50</v>
      </c>
      <c r="AE5" s="6" t="s">
        <v>77</v>
      </c>
      <c r="AF5" s="6" t="s">
        <v>103</v>
      </c>
      <c r="AG5" s="6" t="s">
        <v>47</v>
      </c>
      <c r="AH5" s="6" t="s">
        <v>104</v>
      </c>
      <c r="AI5" s="6" t="s">
        <v>47</v>
      </c>
      <c r="AJ5" s="6" t="s">
        <v>50</v>
      </c>
    </row>
    <row r="6" spans="2:36" x14ac:dyDescent="0.25">
      <c r="B6" t="s">
        <v>1</v>
      </c>
      <c r="C6" s="1">
        <v>1</v>
      </c>
      <c r="D6" s="24">
        <v>0</v>
      </c>
      <c r="E6" s="1">
        <v>10</v>
      </c>
      <c r="F6" s="18">
        <v>90000</v>
      </c>
      <c r="G6" s="24">
        <v>4.9542425094393252</v>
      </c>
      <c r="H6" s="18">
        <v>1.5277777777777778E-8</v>
      </c>
      <c r="I6" s="24">
        <v>-7.8159398112730436</v>
      </c>
      <c r="J6" s="18">
        <v>9.722222222222221E-9</v>
      </c>
      <c r="K6" s="24">
        <v>-8.012234456417012</v>
      </c>
      <c r="L6" s="18">
        <v>1.6666666666666664E-8</v>
      </c>
      <c r="M6" s="24">
        <v>-7.7781512503836439</v>
      </c>
      <c r="N6" s="18">
        <v>6.9444444444444451E-9</v>
      </c>
      <c r="O6" s="24">
        <v>-8.1583624920952502</v>
      </c>
      <c r="P6" s="18">
        <v>3.1287037037037041E-8</v>
      </c>
      <c r="Q6" s="24">
        <v>-7.5046355637120534</v>
      </c>
      <c r="R6" s="18">
        <v>3.472222222222222E-8</v>
      </c>
      <c r="S6" s="24">
        <v>-7.4593924877592306</v>
      </c>
      <c r="T6" s="18">
        <v>2.361111111111111E-8</v>
      </c>
      <c r="U6" s="24">
        <v>-7.6268835750529949</v>
      </c>
      <c r="V6" s="24">
        <v>2.6685852315316567</v>
      </c>
      <c r="X6" s="1" t="s">
        <v>80</v>
      </c>
      <c r="Y6" s="1">
        <v>0.92500000000000004</v>
      </c>
      <c r="Z6" s="1">
        <v>6.6000000000000003E-2</v>
      </c>
      <c r="AA6" s="1">
        <v>-8.1609999999999996</v>
      </c>
      <c r="AB6" s="1">
        <v>0.309</v>
      </c>
      <c r="AC6" s="1">
        <v>0.97</v>
      </c>
      <c r="AE6" s="1" t="s">
        <v>80</v>
      </c>
      <c r="AF6" s="2">
        <v>-0.93766323288647724</v>
      </c>
      <c r="AG6" s="2">
        <v>0.32641066050783479</v>
      </c>
      <c r="AH6" s="2">
        <v>-3.1944161870850349</v>
      </c>
      <c r="AI6" s="2">
        <v>1.5800702578209993</v>
      </c>
      <c r="AJ6" s="2">
        <v>0.94382791194468041</v>
      </c>
    </row>
    <row r="7" spans="2:36" x14ac:dyDescent="0.25">
      <c r="B7" t="s">
        <v>107</v>
      </c>
      <c r="C7" s="1">
        <v>1</v>
      </c>
      <c r="D7" s="24">
        <v>0</v>
      </c>
      <c r="E7" s="1">
        <v>10</v>
      </c>
      <c r="F7" s="18">
        <v>90000</v>
      </c>
      <c r="G7" s="24">
        <v>4.9542425094393252</v>
      </c>
      <c r="H7" s="18">
        <v>1.8055555555555556E-8</v>
      </c>
      <c r="I7" s="24">
        <v>-7.743389144124432</v>
      </c>
      <c r="J7" s="18">
        <v>1.388888888888889E-8</v>
      </c>
      <c r="K7" s="24">
        <v>-7.8573324964312681</v>
      </c>
      <c r="L7" s="18">
        <v>2.9166666666666666E-8</v>
      </c>
      <c r="M7" s="24">
        <v>-7.5351132016973494</v>
      </c>
      <c r="N7" s="18">
        <v>1.5277777777777778E-8</v>
      </c>
      <c r="O7" s="24">
        <v>-7.8159398112730436</v>
      </c>
      <c r="P7" s="18">
        <v>5.791203703703703E-8</v>
      </c>
      <c r="Q7" s="24">
        <v>-7.2372311586310296</v>
      </c>
      <c r="R7" s="18">
        <v>9.4444444444444439E-8</v>
      </c>
      <c r="S7" s="24">
        <v>-7.0248235837250323</v>
      </c>
      <c r="T7" s="18">
        <v>4.7222222222222219E-8</v>
      </c>
      <c r="U7" s="24">
        <v>-7.3258535793890136</v>
      </c>
      <c r="V7" s="24">
        <v>2.2135086713418315</v>
      </c>
      <c r="X7" s="1" t="s">
        <v>81</v>
      </c>
      <c r="Y7" s="1">
        <v>0.83699999999999997</v>
      </c>
      <c r="Z7" s="1">
        <v>1.2E-2</v>
      </c>
      <c r="AA7" s="1">
        <v>-8.3989999999999991</v>
      </c>
      <c r="AB7" s="1">
        <v>0.33900000000000002</v>
      </c>
      <c r="AC7" s="1">
        <v>0.95</v>
      </c>
      <c r="AE7" s="1" t="s">
        <v>81</v>
      </c>
      <c r="AF7" s="2">
        <v>-0.90551464862368991</v>
      </c>
      <c r="AG7" s="2">
        <v>0.40332760586165678</v>
      </c>
      <c r="AH7" s="2">
        <v>-3.6085394340987031</v>
      </c>
      <c r="AI7" s="2">
        <v>2.0256554006055492</v>
      </c>
      <c r="AJ7" s="2">
        <v>0.86636228809056037</v>
      </c>
    </row>
    <row r="8" spans="2:36" x14ac:dyDescent="0.25">
      <c r="B8" t="s">
        <v>2</v>
      </c>
      <c r="C8" s="1">
        <v>1</v>
      </c>
      <c r="D8" s="24">
        <v>0</v>
      </c>
      <c r="E8" s="1">
        <v>38</v>
      </c>
      <c r="F8" s="18">
        <v>190800</v>
      </c>
      <c r="G8" s="24">
        <v>5.280578370368076</v>
      </c>
      <c r="H8" s="18">
        <v>6.2134502923976613E-9</v>
      </c>
      <c r="I8" s="24">
        <v>-8.206667171669805</v>
      </c>
      <c r="J8" s="18">
        <v>3.6549707602339179E-9</v>
      </c>
      <c r="K8" s="24">
        <v>-8.4371160930480791</v>
      </c>
      <c r="L8" s="18">
        <v>7.3099415204678358E-9</v>
      </c>
      <c r="M8" s="24">
        <v>-8.1360860973840978</v>
      </c>
      <c r="N8" s="18">
        <v>3.8450292397660818E-9</v>
      </c>
      <c r="O8" s="24">
        <v>-8.4151003532303577</v>
      </c>
      <c r="P8" s="18">
        <v>1.5403265107212475E-8</v>
      </c>
      <c r="Q8" s="24">
        <v>-7.8123872098296152</v>
      </c>
      <c r="R8" s="18">
        <v>4.1666666666666663E-8</v>
      </c>
      <c r="S8" s="24">
        <v>-7.3802112417116064</v>
      </c>
      <c r="T8" s="18">
        <v>1.5716374269005849E-8</v>
      </c>
      <c r="U8" s="24">
        <v>-7.803647637468492</v>
      </c>
      <c r="V8" s="24">
        <v>2.0175571788572708</v>
      </c>
      <c r="X8" s="1" t="s">
        <v>57</v>
      </c>
      <c r="Y8" s="1">
        <v>0.94399999999999995</v>
      </c>
      <c r="Z8" s="1">
        <v>9.4E-2</v>
      </c>
      <c r="AA8" s="1">
        <v>-8.1660000000000004</v>
      </c>
      <c r="AB8" s="1">
        <v>0.42599999999999999</v>
      </c>
      <c r="AC8" s="1">
        <v>0.95</v>
      </c>
      <c r="AE8" s="1" t="s">
        <v>57</v>
      </c>
      <c r="AF8" s="2">
        <v>-0.94460098122406477</v>
      </c>
      <c r="AG8" s="2">
        <v>0.3657192943929623</v>
      </c>
      <c r="AH8" s="2">
        <v>-3.0427063878320686</v>
      </c>
      <c r="AI8" s="2">
        <v>1.7843959421447217</v>
      </c>
      <c r="AJ8" s="2">
        <v>0.91432551319794353</v>
      </c>
    </row>
    <row r="9" spans="2:36" x14ac:dyDescent="0.25">
      <c r="B9" t="s">
        <v>3</v>
      </c>
      <c r="C9" s="1">
        <v>1</v>
      </c>
      <c r="D9" s="24">
        <v>0</v>
      </c>
      <c r="E9" s="1">
        <v>55</v>
      </c>
      <c r="F9" s="18">
        <v>252000</v>
      </c>
      <c r="G9" s="24">
        <v>5.4014005407815437</v>
      </c>
      <c r="H9" s="18">
        <v>5.0505050505050503E-9</v>
      </c>
      <c r="I9" s="24">
        <v>-8.2966651902615318</v>
      </c>
      <c r="J9" s="18">
        <v>2.5252525252525251E-9</v>
      </c>
      <c r="K9" s="24">
        <v>-8.5976951859255131</v>
      </c>
      <c r="L9" s="18">
        <v>5.8080808080808076E-9</v>
      </c>
      <c r="M9" s="24">
        <v>-8.23596734990792</v>
      </c>
      <c r="N9" s="18">
        <v>2.2727272727272727E-9</v>
      </c>
      <c r="O9" s="24">
        <v>-8.6434526764861879</v>
      </c>
      <c r="P9" s="18">
        <v>1.2484848484848485E-8</v>
      </c>
      <c r="Q9" s="24">
        <v>-7.9036167238447526</v>
      </c>
      <c r="R9" s="18">
        <v>3.2828282828282832E-8</v>
      </c>
      <c r="S9" s="24">
        <v>-7.4837518336186752</v>
      </c>
      <c r="T9" s="18">
        <v>1.0606060606060605E-8</v>
      </c>
      <c r="U9" s="24">
        <v>-7.9744458955276123</v>
      </c>
      <c r="V9" s="24">
        <v>1.8491985560667343</v>
      </c>
      <c r="X9" s="1" t="s">
        <v>58</v>
      </c>
      <c r="Y9" s="1">
        <v>0.93200000000000005</v>
      </c>
      <c r="Z9" s="1">
        <v>0.105</v>
      </c>
      <c r="AA9" s="1">
        <v>-8.4120000000000008</v>
      </c>
      <c r="AB9" s="1">
        <v>0.23799999999999999</v>
      </c>
      <c r="AC9" s="1">
        <v>0.97</v>
      </c>
      <c r="AE9" s="1" t="s">
        <v>58</v>
      </c>
      <c r="AF9" s="2">
        <v>-0.9155030049402616</v>
      </c>
      <c r="AG9" s="2">
        <v>0.32720889043160795</v>
      </c>
      <c r="AH9" s="2">
        <v>-3.5265199854367664</v>
      </c>
      <c r="AI9" s="2">
        <v>1.6136470497671225</v>
      </c>
      <c r="AJ9" s="2">
        <v>0.88574321588054794</v>
      </c>
    </row>
    <row r="10" spans="2:36" x14ac:dyDescent="0.25">
      <c r="B10" s="30" t="s">
        <v>4</v>
      </c>
      <c r="C10" s="4">
        <v>1</v>
      </c>
      <c r="D10" s="38">
        <v>0</v>
      </c>
      <c r="E10" s="4">
        <v>75</v>
      </c>
      <c r="F10" s="19">
        <v>324000</v>
      </c>
      <c r="G10" s="38">
        <v>5.510545010206612</v>
      </c>
      <c r="H10" s="19">
        <v>3.7037037037037036E-9</v>
      </c>
      <c r="I10" s="38">
        <v>-8.4313637641589878</v>
      </c>
      <c r="J10" s="19">
        <v>2.0370370370370368E-9</v>
      </c>
      <c r="K10" s="38">
        <v>-8.6910010746647437</v>
      </c>
      <c r="L10" s="19">
        <v>4.8148148148148148E-9</v>
      </c>
      <c r="M10" s="38">
        <v>-8.3174204118521509</v>
      </c>
      <c r="N10" s="19">
        <v>2.5925925925925927E-9</v>
      </c>
      <c r="O10" s="38">
        <v>-8.5862657241447309</v>
      </c>
      <c r="P10" s="19">
        <v>9.7444444444444446E-9</v>
      </c>
      <c r="Q10" s="38">
        <v>-8.0112429160732841</v>
      </c>
      <c r="R10" s="19">
        <v>3.3888888888888886E-8</v>
      </c>
      <c r="S10" s="38">
        <v>-7.4699426700925393</v>
      </c>
      <c r="T10" s="19">
        <v>1.0370370370370371E-8</v>
      </c>
      <c r="U10" s="38">
        <v>-7.9842057328167684</v>
      </c>
      <c r="V10" s="38">
        <v>1.7242047442077719</v>
      </c>
      <c r="X10" s="1" t="s">
        <v>59</v>
      </c>
      <c r="Y10" s="1">
        <v>0.79400000000000004</v>
      </c>
      <c r="Z10" s="1">
        <v>3.1E-2</v>
      </c>
      <c r="AA10" s="1">
        <v>-7.8120000000000003</v>
      </c>
      <c r="AB10" s="1">
        <v>0.27900000000000003</v>
      </c>
      <c r="AC10" s="1">
        <v>0.94</v>
      </c>
      <c r="AE10" s="1" t="s">
        <v>59</v>
      </c>
      <c r="AF10" s="2">
        <v>-0.80418243659026822</v>
      </c>
      <c r="AG10" s="2">
        <v>0.38913449608485795</v>
      </c>
      <c r="AH10" s="2">
        <v>-3.5508836864880564</v>
      </c>
      <c r="AI10" s="2">
        <v>1.8824153023742516</v>
      </c>
      <c r="AJ10" s="2">
        <v>0.87235221766525073</v>
      </c>
    </row>
    <row r="11" spans="2:36" x14ac:dyDescent="0.25">
      <c r="B11" t="s">
        <v>108</v>
      </c>
      <c r="C11" s="1">
        <v>3</v>
      </c>
      <c r="D11" s="24">
        <v>0.47712125471966244</v>
      </c>
      <c r="E11" s="1">
        <v>10</v>
      </c>
      <c r="F11" s="18">
        <v>30000.000000000004</v>
      </c>
      <c r="G11" s="24">
        <v>4.4771212547196626</v>
      </c>
      <c r="H11" s="18">
        <v>5.8333333333333333E-8</v>
      </c>
      <c r="I11" s="24">
        <v>-7.2340832060333682</v>
      </c>
      <c r="J11" s="18">
        <v>2.9166666666666666E-8</v>
      </c>
      <c r="K11" s="24">
        <v>-7.5351132016973494</v>
      </c>
      <c r="L11" s="18">
        <v>7.0833333333333326E-8</v>
      </c>
      <c r="M11" s="24">
        <v>-7.1497623203333323</v>
      </c>
      <c r="N11" s="18">
        <v>3.6083333333333329E-8</v>
      </c>
      <c r="O11" s="24">
        <v>-7.4426933496942596</v>
      </c>
      <c r="P11" s="18">
        <v>1.1980555555555555E-7</v>
      </c>
      <c r="Q11" s="24">
        <v>-6.9215230426213354</v>
      </c>
      <c r="R11" s="18">
        <v>2.4999999999999999E-7</v>
      </c>
      <c r="S11" s="24">
        <v>-6.6020599913279625</v>
      </c>
      <c r="T11" s="18">
        <v>9.5833333333333325E-8</v>
      </c>
      <c r="U11" s="24">
        <v>-7.0184834056940133</v>
      </c>
      <c r="V11" s="24">
        <v>2.7845740022756593</v>
      </c>
      <c r="X11" s="1" t="s">
        <v>60</v>
      </c>
      <c r="Y11" s="1">
        <v>1.012</v>
      </c>
      <c r="Z11" s="1">
        <v>0.129</v>
      </c>
      <c r="AA11" s="1">
        <v>-7.4169999999999998</v>
      </c>
      <c r="AB11" s="1">
        <v>8.1000000000000003E-2</v>
      </c>
      <c r="AC11" s="1">
        <v>0.96</v>
      </c>
      <c r="AE11" s="1" t="s">
        <v>60</v>
      </c>
      <c r="AF11" s="2">
        <v>-0.9001532712970105</v>
      </c>
      <c r="AG11" s="2">
        <v>0.14666559237999727</v>
      </c>
      <c r="AH11" s="2">
        <v>-2.5965383703242138</v>
      </c>
      <c r="AI11" s="2">
        <v>0.73658026190904846</v>
      </c>
      <c r="AJ11" s="2">
        <v>0.86155740305093564</v>
      </c>
    </row>
    <row r="12" spans="2:36" x14ac:dyDescent="0.25">
      <c r="B12" t="s">
        <v>109</v>
      </c>
      <c r="C12" s="1">
        <v>3</v>
      </c>
      <c r="D12" s="24">
        <v>0.47712125471966244</v>
      </c>
      <c r="E12" s="1">
        <v>10</v>
      </c>
      <c r="F12" s="18">
        <v>30000.000000000004</v>
      </c>
      <c r="G12" s="24">
        <v>4.4771212547196626</v>
      </c>
      <c r="H12" s="18">
        <v>6.2499999999999997E-8</v>
      </c>
      <c r="I12" s="24">
        <v>-7.204119982655925</v>
      </c>
      <c r="J12" s="18">
        <v>4.9999999999999998E-8</v>
      </c>
      <c r="K12" s="24">
        <v>-7.3010299956639813</v>
      </c>
      <c r="L12" s="18">
        <v>9.5833333333333325E-8</v>
      </c>
      <c r="M12" s="24">
        <v>-7.0184834056940133</v>
      </c>
      <c r="N12" s="18"/>
      <c r="O12" s="24"/>
      <c r="P12" s="18"/>
      <c r="Q12" s="24"/>
      <c r="R12" s="18">
        <v>1.4583333333333332E-7</v>
      </c>
      <c r="S12" s="24">
        <v>-6.8361431973613307</v>
      </c>
      <c r="T12" s="18">
        <v>7.9166666666666667E-8</v>
      </c>
      <c r="U12" s="24">
        <v>-7.1014576407587775</v>
      </c>
      <c r="V12" s="24">
        <v>1.5468105323105847</v>
      </c>
      <c r="X12" s="1" t="s">
        <v>61</v>
      </c>
      <c r="Y12" s="1">
        <v>0.95599999999999996</v>
      </c>
      <c r="Z12" s="1">
        <v>8.5999999999999993E-2</v>
      </c>
      <c r="AA12" s="1">
        <v>-7.8369999999999997</v>
      </c>
      <c r="AB12" s="1">
        <v>0.182</v>
      </c>
      <c r="AC12" s="1">
        <v>0.99</v>
      </c>
      <c r="AE12" s="1" t="s">
        <v>61</v>
      </c>
      <c r="AF12" s="2">
        <v>-0.91124415257882085</v>
      </c>
      <c r="AG12" s="2">
        <v>9.1076487006635273E-2</v>
      </c>
      <c r="AH12" s="2">
        <v>-2.9829511170961096</v>
      </c>
      <c r="AI12" s="2">
        <v>0.51335632654397545</v>
      </c>
      <c r="AJ12" s="2">
        <v>0.94733409766124688</v>
      </c>
    </row>
    <row r="13" spans="2:36" x14ac:dyDescent="0.25">
      <c r="B13" t="s">
        <v>14</v>
      </c>
      <c r="C13" s="1">
        <v>3</v>
      </c>
      <c r="D13" s="24">
        <v>0.47712125471966244</v>
      </c>
      <c r="E13" s="1">
        <v>35</v>
      </c>
      <c r="F13" s="18">
        <v>60000.000000000007</v>
      </c>
      <c r="G13" s="24">
        <v>4.7781512503836439</v>
      </c>
      <c r="H13" s="18">
        <v>2.023809523809524E-8</v>
      </c>
      <c r="I13" s="24">
        <v>-7.6938303646836079</v>
      </c>
      <c r="J13" s="18">
        <v>1.0714285714285715E-8</v>
      </c>
      <c r="K13" s="24">
        <v>-7.9700367766225568</v>
      </c>
      <c r="L13" s="18">
        <v>2.8571428571428575E-8</v>
      </c>
      <c r="M13" s="24">
        <v>-7.5440680443502757</v>
      </c>
      <c r="N13" s="18">
        <v>1.4285714285714288E-8</v>
      </c>
      <c r="O13" s="24">
        <v>-7.8450980400142569</v>
      </c>
      <c r="P13" s="18">
        <v>4.4261904761904758E-8</v>
      </c>
      <c r="Q13" s="24">
        <v>-7.3539699006260015</v>
      </c>
      <c r="R13" s="18">
        <v>1.607142857142857E-7</v>
      </c>
      <c r="S13" s="24">
        <v>-6.7939455175668755</v>
      </c>
      <c r="T13" s="18">
        <v>4.7619047619047627E-8</v>
      </c>
      <c r="U13" s="24">
        <v>-7.3222192947339195</v>
      </c>
      <c r="V13" s="24">
        <v>2.4438903084109436</v>
      </c>
      <c r="X13" s="1"/>
      <c r="Y13" s="1"/>
      <c r="Z13" s="1"/>
      <c r="AA13" s="1"/>
      <c r="AB13" s="1"/>
      <c r="AC13" s="1"/>
      <c r="AE13" s="1"/>
      <c r="AF13" s="1"/>
      <c r="AG13" s="1"/>
      <c r="AH13" s="1"/>
      <c r="AI13" s="1"/>
      <c r="AJ13" s="1"/>
    </row>
    <row r="14" spans="2:36" ht="15.75" thickBot="1" x14ac:dyDescent="0.3">
      <c r="B14" t="s">
        <v>5</v>
      </c>
      <c r="C14" s="1">
        <v>3</v>
      </c>
      <c r="D14" s="24">
        <v>0.47712125471966244</v>
      </c>
      <c r="E14" s="1">
        <v>55</v>
      </c>
      <c r="F14" s="18">
        <v>84000</v>
      </c>
      <c r="G14" s="24">
        <v>4.924279286061882</v>
      </c>
      <c r="H14" s="18">
        <v>1.2878787878787881E-8</v>
      </c>
      <c r="I14" s="24">
        <v>-7.8901250098275755</v>
      </c>
      <c r="J14" s="18">
        <v>6.8181818181818189E-9</v>
      </c>
      <c r="K14" s="24">
        <v>-8.1663314217665253</v>
      </c>
      <c r="L14" s="18">
        <v>1.7424242424242426E-8</v>
      </c>
      <c r="M14" s="24">
        <v>-7.7588460951882565</v>
      </c>
      <c r="N14" s="18">
        <v>8.3333333333333352E-9</v>
      </c>
      <c r="O14" s="24">
        <v>-8.0791812460476251</v>
      </c>
      <c r="P14" s="18">
        <v>2.122474747474748E-8</v>
      </c>
      <c r="Q14" s="24">
        <v>-7.6731574681500225</v>
      </c>
      <c r="R14" s="18">
        <v>9.6212121212121221E-8</v>
      </c>
      <c r="S14" s="24">
        <v>-7.0167702102498932</v>
      </c>
      <c r="T14" s="18">
        <v>3.2575757575757575E-8</v>
      </c>
      <c r="U14" s="24">
        <v>-7.4871054756262634</v>
      </c>
      <c r="V14" s="24">
        <v>2.406628093818552</v>
      </c>
      <c r="X14" s="29" t="s">
        <v>46</v>
      </c>
      <c r="Y14" s="40">
        <f>AVERAGE(Y6:Y13)</f>
        <v>0.91428571428571437</v>
      </c>
      <c r="Z14" s="40">
        <f>STDEV(Y6:Y13)</f>
        <v>7.4208522164942489E-2</v>
      </c>
      <c r="AA14" s="40">
        <f>AVERAGE(AA6:AA12)</f>
        <v>-8.0291428571428565</v>
      </c>
      <c r="AB14" s="40">
        <f>STDEV(AA6:AA12)</f>
        <v>0.36015710857505351</v>
      </c>
      <c r="AC14" s="41"/>
      <c r="AE14" s="29" t="s">
        <v>46</v>
      </c>
      <c r="AF14" s="39">
        <v>-0.90269453259151322</v>
      </c>
      <c r="AG14" s="39">
        <v>4.6431235041919976E-2</v>
      </c>
      <c r="AH14" s="39">
        <v>-3.2146507383372795</v>
      </c>
      <c r="AI14" s="39">
        <v>0.37219735760889011</v>
      </c>
      <c r="AJ14" s="39">
        <v>0.89878609249873787</v>
      </c>
    </row>
    <row r="15" spans="2:36" x14ac:dyDescent="0.25">
      <c r="B15" s="30" t="s">
        <v>6</v>
      </c>
      <c r="C15" s="4">
        <v>3</v>
      </c>
      <c r="D15" s="38">
        <v>0.47712125471966244</v>
      </c>
      <c r="E15" s="4">
        <v>75</v>
      </c>
      <c r="F15" s="19">
        <v>108000</v>
      </c>
      <c r="G15" s="38">
        <v>5.0334237554869494</v>
      </c>
      <c r="H15" s="19">
        <v>1.1111111111111112E-8</v>
      </c>
      <c r="I15" s="38">
        <v>-7.9542425094393252</v>
      </c>
      <c r="J15" s="19">
        <v>5.5555555555555559E-9</v>
      </c>
      <c r="K15" s="38">
        <v>-8.2552725051033065</v>
      </c>
      <c r="L15" s="19">
        <v>1.5000000000000002E-8</v>
      </c>
      <c r="M15" s="38">
        <v>-7.8239087409443187</v>
      </c>
      <c r="N15" s="19">
        <v>6.3888888888888893E-9</v>
      </c>
      <c r="O15" s="38">
        <v>-8.1945746647496946</v>
      </c>
      <c r="P15" s="19">
        <v>1.5307407407407406E-8</v>
      </c>
      <c r="Q15" s="38">
        <v>-7.8150983588772789</v>
      </c>
      <c r="R15" s="19">
        <v>8.6666666666666662E-8</v>
      </c>
      <c r="S15" s="38">
        <v>-7.0621479067488444</v>
      </c>
      <c r="T15" s="19">
        <v>2.5000000000000002E-8</v>
      </c>
      <c r="U15" s="38">
        <v>-7.6020599913279625</v>
      </c>
      <c r="V15" s="38">
        <v>2.2263118896749989</v>
      </c>
      <c r="X15" s="1" t="s">
        <v>85</v>
      </c>
      <c r="Y15" s="1">
        <v>0.45</v>
      </c>
      <c r="AA15" s="1">
        <v>-7.78</v>
      </c>
      <c r="AE15" s="1"/>
      <c r="AG15" s="16"/>
      <c r="AH15" s="32"/>
    </row>
    <row r="16" spans="2:36" x14ac:dyDescent="0.25">
      <c r="B16" t="s">
        <v>7</v>
      </c>
      <c r="C16" s="1">
        <v>9</v>
      </c>
      <c r="D16" s="24">
        <v>0.95424250943932487</v>
      </c>
      <c r="E16" s="1">
        <v>10</v>
      </c>
      <c r="F16" s="18">
        <v>10000</v>
      </c>
      <c r="G16" s="24">
        <v>4</v>
      </c>
      <c r="H16" s="18">
        <v>9.9999999999999995E-8</v>
      </c>
      <c r="I16" s="24">
        <v>-7</v>
      </c>
      <c r="J16" s="18">
        <v>6.2499999999999997E-8</v>
      </c>
      <c r="K16" s="24">
        <v>-7.204119982655925</v>
      </c>
      <c r="L16" s="18">
        <v>1.2499999999999999E-7</v>
      </c>
      <c r="M16" s="24">
        <v>-6.9030899869919438</v>
      </c>
      <c r="N16" s="18">
        <v>7.4999999999999983E-8</v>
      </c>
      <c r="O16" s="24">
        <v>-7.1249387366082999</v>
      </c>
      <c r="P16" s="18">
        <v>1.7283333333333334E-7</v>
      </c>
      <c r="Q16" s="24">
        <v>-6.7623724939946026</v>
      </c>
      <c r="R16" s="18">
        <v>3.875E-7</v>
      </c>
      <c r="S16" s="24">
        <v>-6.4117282931576707</v>
      </c>
      <c r="T16" s="18">
        <v>2.4999999999999999E-7</v>
      </c>
      <c r="U16" s="24">
        <v>-6.6020599913279625</v>
      </c>
      <c r="V16" s="24">
        <v>3.3303362976625279</v>
      </c>
      <c r="X16" s="1" t="s">
        <v>85</v>
      </c>
      <c r="Y16" s="1">
        <v>0.56999999999999995</v>
      </c>
      <c r="AA16" s="1">
        <v>-7.75</v>
      </c>
      <c r="AE16" s="1"/>
      <c r="AH16" s="32"/>
    </row>
    <row r="17" spans="2:34" x14ac:dyDescent="0.25">
      <c r="B17" t="s">
        <v>110</v>
      </c>
      <c r="C17" s="1">
        <v>9</v>
      </c>
      <c r="D17" s="24">
        <v>0.95424250943932487</v>
      </c>
      <c r="E17" s="1">
        <v>35</v>
      </c>
      <c r="F17" s="18">
        <v>20000</v>
      </c>
      <c r="G17" s="24">
        <v>4.3010299956639813</v>
      </c>
      <c r="H17" s="18">
        <v>5.0000000000000004E-8</v>
      </c>
      <c r="I17" s="24">
        <v>-7.3010299956639813</v>
      </c>
      <c r="J17" s="18">
        <v>2.5000000000000002E-8</v>
      </c>
      <c r="K17" s="24">
        <v>-7.6020599913279625</v>
      </c>
      <c r="L17" s="18">
        <v>6.428571428571429E-8</v>
      </c>
      <c r="M17" s="24">
        <v>-7.191885526238913</v>
      </c>
      <c r="N17" s="18">
        <v>3.0357142857142859E-8</v>
      </c>
      <c r="O17" s="24">
        <v>-7.5177391056279266</v>
      </c>
      <c r="P17" s="18">
        <v>8.1035714285714278E-8</v>
      </c>
      <c r="Q17" s="24">
        <v>-7.091323535457283</v>
      </c>
      <c r="R17" s="18">
        <v>4.392857142857143E-7</v>
      </c>
      <c r="S17" s="24">
        <v>-6.3572529199028214</v>
      </c>
      <c r="T17" s="18">
        <v>1.2499999999999999E-7</v>
      </c>
      <c r="U17" s="24">
        <v>-6.9030899869919438</v>
      </c>
      <c r="V17" s="24">
        <v>3.4141314329150165</v>
      </c>
      <c r="X17" s="1" t="s">
        <v>85</v>
      </c>
      <c r="Y17" s="1">
        <v>0.86</v>
      </c>
      <c r="AA17" s="1">
        <v>-8.15</v>
      </c>
      <c r="AE17" s="1"/>
      <c r="AG17" s="32"/>
      <c r="AH17" s="32"/>
    </row>
    <row r="18" spans="2:34" x14ac:dyDescent="0.25">
      <c r="B18" t="s">
        <v>111</v>
      </c>
      <c r="C18" s="1">
        <v>9</v>
      </c>
      <c r="D18" s="24">
        <v>0.95424250943932487</v>
      </c>
      <c r="E18" s="1">
        <v>35</v>
      </c>
      <c r="F18" s="18">
        <v>20000</v>
      </c>
      <c r="G18" s="24">
        <v>4.3010299956639813</v>
      </c>
      <c r="H18" s="18">
        <v>4.2857142857142858E-8</v>
      </c>
      <c r="I18" s="24">
        <v>-7.3679767852945943</v>
      </c>
      <c r="J18" s="18">
        <v>2.1428571428571429E-8</v>
      </c>
      <c r="K18" s="24">
        <v>-7.6690067809585756</v>
      </c>
      <c r="L18" s="18">
        <v>5.3571428571428571E-8</v>
      </c>
      <c r="M18" s="24">
        <v>-7.2710667722865381</v>
      </c>
      <c r="N18" s="18">
        <v>2.9946428571428569E-8</v>
      </c>
      <c r="O18" s="24">
        <v>-7.5236549644001149</v>
      </c>
      <c r="P18" s="18">
        <v>9.4940476190476185E-8</v>
      </c>
      <c r="Q18" s="24">
        <v>-7.0225485943326627</v>
      </c>
      <c r="R18" s="18">
        <v>4.0357142857142859E-7</v>
      </c>
      <c r="S18" s="24">
        <v>-6.3940795878587995</v>
      </c>
      <c r="T18" s="18">
        <v>1.3214285714285714E-7</v>
      </c>
      <c r="U18" s="24">
        <v>-6.8789563072752244</v>
      </c>
      <c r="V18" s="24">
        <v>3.4635776918720884</v>
      </c>
      <c r="X18" s="1" t="s">
        <v>86</v>
      </c>
      <c r="Y18" s="1">
        <v>0.54</v>
      </c>
      <c r="AA18" s="1">
        <v>-7.69</v>
      </c>
      <c r="AE18" s="1"/>
      <c r="AG18" s="16"/>
      <c r="AH18" s="32"/>
    </row>
    <row r="19" spans="2:34" x14ac:dyDescent="0.25">
      <c r="B19" t="s">
        <v>112</v>
      </c>
      <c r="C19" s="1">
        <v>9</v>
      </c>
      <c r="D19" s="24">
        <v>0.95424250943932487</v>
      </c>
      <c r="E19" s="1">
        <v>35</v>
      </c>
      <c r="F19" s="18">
        <v>20000</v>
      </c>
      <c r="G19" s="24">
        <v>4.3010299956639813</v>
      </c>
      <c r="H19" s="18">
        <v>5.0000000000000004E-8</v>
      </c>
      <c r="I19" s="24">
        <v>-7.3010299956639813</v>
      </c>
      <c r="J19" s="18">
        <v>2.5000000000000002E-8</v>
      </c>
      <c r="K19" s="24">
        <v>-7.6020599913279625</v>
      </c>
      <c r="L19" s="18">
        <v>6.428571428571429E-8</v>
      </c>
      <c r="M19" s="24">
        <v>-7.191885526238913</v>
      </c>
      <c r="N19" s="18">
        <v>3.2142857142857145E-8</v>
      </c>
      <c r="O19" s="24">
        <v>-7.4929155219028942</v>
      </c>
      <c r="P19" s="18">
        <v>8.2559523809523797E-8</v>
      </c>
      <c r="Q19" s="24">
        <v>-7.0832328206525776</v>
      </c>
      <c r="R19" s="18">
        <v>3.6785714285714289E-7</v>
      </c>
      <c r="S19" s="24">
        <v>-6.4343208066370474</v>
      </c>
      <c r="T19" s="18">
        <v>1.1785714285714286E-7</v>
      </c>
      <c r="U19" s="24">
        <v>-6.9286440914643315</v>
      </c>
      <c r="V19" s="24">
        <v>3.3761147496970061</v>
      </c>
      <c r="X19" s="1" t="s">
        <v>87</v>
      </c>
      <c r="Y19" s="1">
        <v>0.54</v>
      </c>
      <c r="AA19" s="1">
        <v>-7.76</v>
      </c>
      <c r="AE19" s="1"/>
      <c r="AG19" s="16"/>
      <c r="AH19" s="32"/>
    </row>
    <row r="20" spans="2:34" x14ac:dyDescent="0.25">
      <c r="B20" t="s">
        <v>113</v>
      </c>
      <c r="C20" s="1">
        <v>9</v>
      </c>
      <c r="D20" s="24">
        <v>0.95424250943932487</v>
      </c>
      <c r="E20" s="1">
        <v>55</v>
      </c>
      <c r="F20" s="18">
        <v>28000</v>
      </c>
      <c r="G20" s="24">
        <v>4.4471580313422194</v>
      </c>
      <c r="H20" s="18">
        <v>4.7727272727272734E-8</v>
      </c>
      <c r="I20" s="24">
        <v>-7.3212333817522683</v>
      </c>
      <c r="J20" s="18">
        <v>2.0454545454545455E-8</v>
      </c>
      <c r="K20" s="24">
        <v>-7.6892101670468627</v>
      </c>
      <c r="L20" s="18">
        <v>6.8181818181818186E-8</v>
      </c>
      <c r="M20" s="24">
        <v>-7.1663314217665253</v>
      </c>
      <c r="N20" s="18">
        <v>2.0454545454545455E-8</v>
      </c>
      <c r="O20" s="24">
        <v>-7.6892101670468627</v>
      </c>
      <c r="P20" s="18">
        <v>7.039772727272728E-8</v>
      </c>
      <c r="Q20" s="24">
        <v>-7.1524413614380862</v>
      </c>
      <c r="R20" s="18">
        <v>4.2500000000000001E-7</v>
      </c>
      <c r="S20" s="24">
        <v>-6.3716110699496884</v>
      </c>
      <c r="T20" s="18">
        <v>9.0909090909090928E-8</v>
      </c>
      <c r="U20" s="24">
        <v>-7.0413926851582254</v>
      </c>
      <c r="V20" s="24">
        <v>2.74666468077766</v>
      </c>
      <c r="X20" s="1" t="s">
        <v>88</v>
      </c>
      <c r="Y20" s="1">
        <v>0.78</v>
      </c>
      <c r="AA20" s="1">
        <v>-7.76</v>
      </c>
      <c r="AE20" s="1"/>
      <c r="AG20" s="16"/>
      <c r="AH20" s="32"/>
    </row>
    <row r="21" spans="2:34" x14ac:dyDescent="0.25">
      <c r="B21" t="s">
        <v>114</v>
      </c>
      <c r="C21" s="1">
        <v>9</v>
      </c>
      <c r="D21" s="24">
        <v>0.95424250943932487</v>
      </c>
      <c r="E21" s="1">
        <v>55</v>
      </c>
      <c r="F21" s="18">
        <v>28000</v>
      </c>
      <c r="G21" s="24">
        <v>4.4471580313422194</v>
      </c>
      <c r="H21" s="18">
        <v>4.318181818181818E-8</v>
      </c>
      <c r="I21" s="24">
        <v>-7.3646990755333581</v>
      </c>
      <c r="J21" s="18">
        <v>1.8181818181818182E-8</v>
      </c>
      <c r="K21" s="24">
        <v>-7.7403626894942441</v>
      </c>
      <c r="L21" s="18">
        <v>5.4545454545454551E-8</v>
      </c>
      <c r="M21" s="24">
        <v>-7.2632414347745815</v>
      </c>
      <c r="N21" s="18">
        <v>1.3636363636363638E-8</v>
      </c>
      <c r="O21" s="24">
        <v>-7.865301426102544</v>
      </c>
      <c r="P21" s="18">
        <v>7.4375000000000003E-8</v>
      </c>
      <c r="Q21" s="24">
        <v>-7.128573021263394</v>
      </c>
      <c r="R21" s="18">
        <v>3.1818181818181815E-7</v>
      </c>
      <c r="S21" s="24">
        <v>-6.4973246408079497</v>
      </c>
      <c r="T21" s="18">
        <v>8.181818181818182E-8</v>
      </c>
      <c r="U21" s="24">
        <v>-7.0871501757189002</v>
      </c>
      <c r="V21" s="24">
        <v>2.9459155413031861</v>
      </c>
      <c r="X21" s="1" t="s">
        <v>89</v>
      </c>
      <c r="Y21" s="1">
        <v>0.87</v>
      </c>
      <c r="AA21" s="1">
        <v>-7.97</v>
      </c>
      <c r="AE21" s="1"/>
      <c r="AG21" s="16"/>
      <c r="AH21" s="32"/>
    </row>
    <row r="22" spans="2:34" x14ac:dyDescent="0.25">
      <c r="B22" t="s">
        <v>8</v>
      </c>
      <c r="C22" s="1">
        <v>9</v>
      </c>
      <c r="D22" s="24">
        <v>0.95424250943932487</v>
      </c>
      <c r="E22" s="1">
        <v>75</v>
      </c>
      <c r="F22" s="18">
        <v>36000</v>
      </c>
      <c r="G22" s="24">
        <v>4.5563025007672868</v>
      </c>
      <c r="H22" s="18">
        <v>2.8333333333333332E-8</v>
      </c>
      <c r="I22" s="24">
        <v>-7.5477023290053697</v>
      </c>
      <c r="J22" s="18">
        <v>1.3333333333333334E-8</v>
      </c>
      <c r="K22" s="24">
        <v>-7.8750612633917001</v>
      </c>
      <c r="L22" s="18">
        <v>3.5000000000000002E-8</v>
      </c>
      <c r="M22" s="24">
        <v>-7.4559319556497243</v>
      </c>
      <c r="N22" s="18">
        <v>1.6666666666666664E-8</v>
      </c>
      <c r="O22" s="24">
        <v>-7.7781512503836439</v>
      </c>
      <c r="P22" s="18">
        <v>5.7638888888888897E-8</v>
      </c>
      <c r="Q22" s="24">
        <v>-7.2392843997191756</v>
      </c>
      <c r="R22" s="18">
        <v>2.0999999999999997E-7</v>
      </c>
      <c r="S22" s="24">
        <v>-6.6777807052660805</v>
      </c>
      <c r="T22" s="18">
        <v>7.0000000000000005E-8</v>
      </c>
      <c r="U22" s="24">
        <v>-7.1549019599857431</v>
      </c>
      <c r="V22" s="24">
        <v>3.0493156770251866</v>
      </c>
      <c r="X22" s="1" t="s">
        <v>89</v>
      </c>
      <c r="Y22" s="1">
        <v>0.69</v>
      </c>
      <c r="AA22" s="1">
        <v>-8.1</v>
      </c>
      <c r="AE22" s="1"/>
      <c r="AG22" s="16"/>
      <c r="AH22" s="32"/>
    </row>
    <row r="23" spans="2:34" x14ac:dyDescent="0.25">
      <c r="B23" t="s">
        <v>9</v>
      </c>
      <c r="C23" s="1">
        <v>9</v>
      </c>
      <c r="D23" s="24">
        <v>0.95424250943932487</v>
      </c>
      <c r="E23" s="1">
        <v>125</v>
      </c>
      <c r="F23" s="18">
        <v>56000</v>
      </c>
      <c r="G23" s="24">
        <v>4.7481880270062007</v>
      </c>
      <c r="H23" s="18">
        <v>2.5999999999999998E-8</v>
      </c>
      <c r="I23" s="24">
        <v>-7.5850266520291818</v>
      </c>
      <c r="J23" s="18">
        <v>1.2999999999999999E-8</v>
      </c>
      <c r="K23" s="24">
        <v>-7.8860566476931631</v>
      </c>
      <c r="L23" s="18">
        <v>3.5000000000000002E-8</v>
      </c>
      <c r="M23" s="24">
        <v>-7.4559319556497243</v>
      </c>
      <c r="N23" s="18">
        <v>2E-8</v>
      </c>
      <c r="O23" s="24">
        <v>-7.6989700043360187</v>
      </c>
      <c r="P23" s="18">
        <v>3.2873333333333335E-8</v>
      </c>
      <c r="Q23" s="24">
        <v>-7.4831562565245431</v>
      </c>
      <c r="R23" s="18">
        <v>1.3300000000000001E-7</v>
      </c>
      <c r="S23" s="24">
        <v>-6.8761483590329142</v>
      </c>
      <c r="T23" s="18">
        <v>4.5999999999999995E-8</v>
      </c>
      <c r="U23" s="24">
        <v>-7.3372421683184257</v>
      </c>
      <c r="V23" s="24">
        <v>2.453627644143574</v>
      </c>
      <c r="X23" s="1" t="s">
        <v>89</v>
      </c>
      <c r="Y23" s="1">
        <v>0.67</v>
      </c>
      <c r="AA23" s="1">
        <v>-8.14</v>
      </c>
      <c r="AE23" s="1"/>
      <c r="AG23" s="16"/>
      <c r="AH23" s="32"/>
    </row>
    <row r="24" spans="2:34" ht="15.75" thickBot="1" x14ac:dyDescent="0.3">
      <c r="B24" s="26" t="s">
        <v>10</v>
      </c>
      <c r="C24" s="6">
        <v>9</v>
      </c>
      <c r="D24" s="39">
        <v>0.95424250943932487</v>
      </c>
      <c r="E24" s="6">
        <v>175</v>
      </c>
      <c r="F24" s="17">
        <v>76000</v>
      </c>
      <c r="G24" s="39">
        <v>4.8808135922807914</v>
      </c>
      <c r="H24" s="17"/>
      <c r="I24" s="17"/>
      <c r="J24" s="17">
        <v>1E-8</v>
      </c>
      <c r="K24" s="39">
        <v>-8</v>
      </c>
      <c r="L24" s="17">
        <v>2.5000000000000002E-8</v>
      </c>
      <c r="M24" s="39">
        <v>-7.6020599913279625</v>
      </c>
      <c r="N24" s="17">
        <v>1.2489285714285716E-8</v>
      </c>
      <c r="O24" s="39">
        <v>-7.9034623990329749</v>
      </c>
      <c r="P24" s="17">
        <v>3.0940476190476194E-8</v>
      </c>
      <c r="Q24" s="39">
        <v>-7.509473006560869</v>
      </c>
      <c r="R24" s="17">
        <v>7.3571428571428565E-8</v>
      </c>
      <c r="S24" s="39">
        <v>-7.1332908109730662</v>
      </c>
      <c r="T24" s="17">
        <v>2.7857142857142859E-8</v>
      </c>
      <c r="U24" s="39">
        <v>-7.5550634286517386</v>
      </c>
      <c r="V24" s="39">
        <v>2.3367093206322878</v>
      </c>
      <c r="X24" s="1" t="s">
        <v>89</v>
      </c>
      <c r="Y24" s="1">
        <v>0.88</v>
      </c>
      <c r="AA24" s="1">
        <v>-7.81</v>
      </c>
      <c r="AE24" s="1"/>
      <c r="AG24" s="16"/>
      <c r="AH24" s="32"/>
    </row>
    <row r="25" spans="2:34" x14ac:dyDescent="0.25">
      <c r="X25" s="1" t="s">
        <v>90</v>
      </c>
      <c r="Y25" s="1">
        <v>0.64</v>
      </c>
      <c r="AA25" s="1">
        <v>-7.15</v>
      </c>
      <c r="AE25" s="1"/>
      <c r="AG25" s="16"/>
      <c r="AH25" s="32"/>
    </row>
    <row r="26" spans="2:34" x14ac:dyDescent="0.25">
      <c r="X26" s="1" t="s">
        <v>91</v>
      </c>
      <c r="Y26" s="1">
        <v>0.42</v>
      </c>
      <c r="AA26" s="1">
        <v>-8</v>
      </c>
      <c r="AE26" s="1"/>
      <c r="AG26" s="16"/>
      <c r="AH26" s="32"/>
    </row>
    <row r="27" spans="2:34" x14ac:dyDescent="0.25">
      <c r="X27" s="1" t="s">
        <v>92</v>
      </c>
      <c r="Y27" s="1">
        <v>0.49</v>
      </c>
      <c r="AA27" s="1">
        <v>-7.57</v>
      </c>
      <c r="AE27" s="1"/>
      <c r="AG27" s="16"/>
      <c r="AH27" s="32"/>
    </row>
    <row r="28" spans="2:34" x14ac:dyDescent="0.25">
      <c r="X28" s="33" t="s">
        <v>94</v>
      </c>
      <c r="Y28" s="49">
        <v>0.58777777777777773</v>
      </c>
      <c r="Z28" s="49">
        <v>0.14805216798292584</v>
      </c>
      <c r="AA28" s="49">
        <v>-7.7344444444444447</v>
      </c>
      <c r="AB28" s="49">
        <v>0.27780888714686169</v>
      </c>
      <c r="AE28" s="1"/>
      <c r="AG28" s="16"/>
      <c r="AH28" s="32"/>
    </row>
    <row r="29" spans="2:34" x14ac:dyDescent="0.25">
      <c r="X29" s="33" t="s">
        <v>95</v>
      </c>
      <c r="Y29" s="49">
        <v>0.77749999999999997</v>
      </c>
      <c r="Z29" s="49">
        <v>0.11295279249904959</v>
      </c>
      <c r="AA29" s="49">
        <v>-8.0050000000000008</v>
      </c>
      <c r="AB29" s="49">
        <v>0.14888474289418224</v>
      </c>
      <c r="AE29" s="1"/>
      <c r="AG29" s="16"/>
      <c r="AH29" s="32"/>
    </row>
    <row r="30" spans="2:34" x14ac:dyDescent="0.25">
      <c r="X30" s="13" t="s">
        <v>96</v>
      </c>
      <c r="Y30" s="50">
        <v>35.711805555555564</v>
      </c>
      <c r="Z30" s="50">
        <v>19.518599682423051</v>
      </c>
      <c r="AA30" s="50">
        <v>3.6703595631785686</v>
      </c>
      <c r="AB30" s="50">
        <v>7.130366342105396</v>
      </c>
      <c r="AC30" s="45"/>
      <c r="AE30" s="1"/>
      <c r="AG30" s="16"/>
      <c r="AH30" s="32"/>
    </row>
    <row r="31" spans="2:34" ht="15.75" thickBot="1" x14ac:dyDescent="0.3">
      <c r="X31" s="26"/>
      <c r="Y31" s="26"/>
      <c r="Z31" s="26"/>
      <c r="AA31" s="26"/>
      <c r="AB31" s="26"/>
      <c r="AC31" s="26"/>
      <c r="AE31" s="1"/>
      <c r="AG31" s="16"/>
      <c r="AH31" s="32"/>
    </row>
    <row r="32" spans="2:34" x14ac:dyDescent="0.25">
      <c r="B32" s="37"/>
      <c r="AE32" s="1"/>
      <c r="AG32" s="16"/>
      <c r="AH32" s="32"/>
    </row>
    <row r="33" spans="2:34" x14ac:dyDescent="0.25">
      <c r="B33" s="37"/>
      <c r="X33" s="1"/>
      <c r="Y33" s="1"/>
      <c r="Z33" s="1"/>
      <c r="AA33" s="1"/>
      <c r="AB33" s="1"/>
      <c r="AC33" s="1"/>
      <c r="AE33" s="1"/>
      <c r="AG33" s="16"/>
      <c r="AH33" s="32"/>
    </row>
    <row r="34" spans="2:34" x14ac:dyDescent="0.25">
      <c r="X34" s="1"/>
      <c r="Y34" s="1"/>
      <c r="Z34" s="1"/>
      <c r="AA34" s="1"/>
      <c r="AB34" s="1"/>
      <c r="AC34" s="1"/>
      <c r="AE34" s="1"/>
      <c r="AG34" s="16"/>
      <c r="AH34" s="32"/>
    </row>
    <row r="35" spans="2:34" x14ac:dyDescent="0.25">
      <c r="X35" s="1"/>
      <c r="Y35" s="1"/>
      <c r="Z35" s="1"/>
      <c r="AA35" s="1"/>
      <c r="AB35" s="1"/>
      <c r="AC35" s="1"/>
      <c r="AE35" s="1"/>
      <c r="AG35" s="16"/>
      <c r="AH35" s="32"/>
    </row>
    <row r="36" spans="2:34" x14ac:dyDescent="0.25">
      <c r="X36" s="1"/>
      <c r="Y36" s="1"/>
      <c r="Z36" s="1"/>
      <c r="AA36" s="1"/>
      <c r="AB36" s="1"/>
      <c r="AC36" s="1"/>
      <c r="AE36" s="1"/>
      <c r="AG36" s="16"/>
      <c r="AH36" s="32"/>
    </row>
    <row r="37" spans="2:34" x14ac:dyDescent="0.25">
      <c r="X37" s="1"/>
      <c r="Y37" s="1"/>
      <c r="Z37" s="1"/>
      <c r="AA37" s="1"/>
      <c r="AB37" s="1"/>
      <c r="AC37" s="1"/>
      <c r="AE37" s="1"/>
      <c r="AG37" s="16"/>
      <c r="AH37" s="32"/>
    </row>
    <row r="38" spans="2:34" x14ac:dyDescent="0.25">
      <c r="X38" s="1"/>
      <c r="Y38" s="1"/>
      <c r="Z38" s="1"/>
      <c r="AA38" s="1"/>
      <c r="AB38" s="1"/>
      <c r="AC38" s="1"/>
      <c r="AE38" s="1"/>
      <c r="AG38" s="16"/>
      <c r="AH38" s="32"/>
    </row>
    <row r="39" spans="2:34" x14ac:dyDescent="0.25">
      <c r="X39" s="1"/>
      <c r="Y39" s="1"/>
      <c r="Z39" s="1"/>
      <c r="AA39" s="1"/>
      <c r="AB39" s="1"/>
      <c r="AC39" s="1"/>
      <c r="AE39" s="1"/>
      <c r="AG39" s="16"/>
      <c r="AH39" s="32"/>
    </row>
    <row r="40" spans="2:34" x14ac:dyDescent="0.25">
      <c r="X40" s="1"/>
      <c r="Y40" s="1"/>
      <c r="Z40" s="1"/>
      <c r="AA40" s="1"/>
      <c r="AB40" s="1"/>
      <c r="AC40" s="1"/>
      <c r="AE40" s="1"/>
      <c r="AG40" s="16"/>
      <c r="AH40" s="32"/>
    </row>
    <row r="41" spans="2:34" x14ac:dyDescent="0.25">
      <c r="X41" s="33"/>
      <c r="Y41" s="49"/>
      <c r="Z41" s="49"/>
      <c r="AA41" s="49"/>
      <c r="AB41" s="49"/>
      <c r="AC41" s="37"/>
      <c r="AE41" s="1"/>
      <c r="AG41" s="16"/>
      <c r="AH41" s="32"/>
    </row>
    <row r="42" spans="2:34" x14ac:dyDescent="0.25">
      <c r="X42" s="1"/>
      <c r="Y42" s="1"/>
      <c r="AA42" s="1"/>
      <c r="AE42" s="1"/>
      <c r="AG42" s="16"/>
      <c r="AH42" s="32"/>
    </row>
    <row r="43" spans="2:34" x14ac:dyDescent="0.25">
      <c r="X43" s="1"/>
      <c r="Y43" s="1"/>
      <c r="AA43" s="1"/>
    </row>
    <row r="44" spans="2:34" x14ac:dyDescent="0.25">
      <c r="X44" s="1"/>
      <c r="Y44" s="1"/>
      <c r="AA44" s="1"/>
    </row>
    <row r="45" spans="2:34" x14ac:dyDescent="0.25">
      <c r="X45" s="1"/>
      <c r="Y45" s="1"/>
      <c r="AA45" s="1"/>
    </row>
    <row r="46" spans="2:34" x14ac:dyDescent="0.25">
      <c r="X46" s="1"/>
      <c r="Y46" s="1"/>
      <c r="AA46" s="1"/>
    </row>
    <row r="47" spans="2:34" x14ac:dyDescent="0.25">
      <c r="X47" s="1"/>
      <c r="Y47" s="1"/>
      <c r="AA47" s="1"/>
    </row>
    <row r="48" spans="2:34" x14ac:dyDescent="0.25">
      <c r="X48" s="1"/>
      <c r="Y48" s="1"/>
      <c r="AA48" s="1"/>
    </row>
    <row r="49" spans="24:45" x14ac:dyDescent="0.25">
      <c r="X49" s="1"/>
      <c r="Y49" s="1"/>
      <c r="AA49" s="1"/>
    </row>
    <row r="50" spans="24:45" x14ac:dyDescent="0.25">
      <c r="X50" s="1"/>
      <c r="Y50" s="1"/>
      <c r="AA50" s="1"/>
    </row>
    <row r="51" spans="24:45" x14ac:dyDescent="0.25">
      <c r="X51" s="1"/>
      <c r="Y51" s="1"/>
      <c r="AA51" s="1"/>
    </row>
    <row r="52" spans="24:45" x14ac:dyDescent="0.25">
      <c r="X52" s="1"/>
      <c r="Y52" s="1"/>
      <c r="AA52" s="1"/>
    </row>
    <row r="53" spans="24:45" x14ac:dyDescent="0.25">
      <c r="X53" s="1"/>
      <c r="Y53" s="1"/>
      <c r="AA53" s="1"/>
    </row>
    <row r="54" spans="24:45" x14ac:dyDescent="0.25">
      <c r="X54" s="1"/>
      <c r="Y54" s="1"/>
      <c r="AA54" s="1"/>
    </row>
    <row r="55" spans="24:45" x14ac:dyDescent="0.25">
      <c r="X55" s="33"/>
      <c r="Y55" s="49"/>
      <c r="Z55" s="49"/>
      <c r="AA55" s="49"/>
      <c r="AB55" s="49"/>
    </row>
    <row r="56" spans="24:45" x14ac:dyDescent="0.25">
      <c r="X56" s="13"/>
      <c r="Y56" s="50"/>
      <c r="Z56" s="50"/>
      <c r="AA56" s="50"/>
      <c r="AB56" s="50"/>
      <c r="AC56" s="45"/>
    </row>
    <row r="60" spans="24:45" x14ac:dyDescent="0.25"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24:45" x14ac:dyDescent="0.25">
      <c r="Y61" s="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</row>
    <row r="62" spans="24:45" x14ac:dyDescent="0.25">
      <c r="Y62" s="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</row>
    <row r="63" spans="24:45" x14ac:dyDescent="0.25">
      <c r="Y63" s="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</row>
    <row r="66" spans="34:38" x14ac:dyDescent="0.25">
      <c r="AH66" s="1"/>
      <c r="AJ66" s="1"/>
    </row>
    <row r="67" spans="34:38" x14ac:dyDescent="0.25">
      <c r="AH67" s="2"/>
      <c r="AI67" s="32"/>
      <c r="AJ67" s="32"/>
      <c r="AK67" s="32"/>
      <c r="AL67" s="32"/>
    </row>
    <row r="68" spans="34:38" x14ac:dyDescent="0.25">
      <c r="AH68" s="2"/>
      <c r="AI68" s="32"/>
      <c r="AJ68" s="32"/>
      <c r="AK68" s="32"/>
      <c r="AL68" s="32"/>
    </row>
    <row r="69" spans="34:38" x14ac:dyDescent="0.25">
      <c r="AH69" s="2"/>
      <c r="AI69" s="32"/>
      <c r="AJ69" s="32"/>
      <c r="AK69" s="32"/>
      <c r="AL69" s="32"/>
    </row>
  </sheetData>
  <mergeCells count="1">
    <mergeCell ref="H2:U2"/>
  </mergeCells>
  <phoneticPr fontId="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47251-7DCA-4093-A1D9-C111D28FE585}">
  <dimension ref="B2:U52"/>
  <sheetViews>
    <sheetView topLeftCell="B3" zoomScale="110" zoomScaleNormal="110" workbookViewId="0">
      <selection activeCell="L25" sqref="L25"/>
    </sheetView>
  </sheetViews>
  <sheetFormatPr baseColWidth="10" defaultRowHeight="15" x14ac:dyDescent="0.25"/>
  <cols>
    <col min="2" max="2" width="20.28515625" bestFit="1" customWidth="1"/>
    <col min="3" max="3" width="29.5703125" bestFit="1" customWidth="1"/>
    <col min="7" max="7" width="18.7109375" bestFit="1" customWidth="1"/>
    <col min="10" max="10" width="18.5703125" bestFit="1" customWidth="1"/>
    <col min="11" max="11" width="15.85546875" bestFit="1" customWidth="1"/>
    <col min="13" max="13" width="13" bestFit="1" customWidth="1"/>
  </cols>
  <sheetData>
    <row r="2" spans="2:16" ht="16.5" x14ac:dyDescent="0.25">
      <c r="H2" s="71" t="s">
        <v>193</v>
      </c>
      <c r="I2" s="71"/>
      <c r="J2" s="71"/>
      <c r="K2" s="71"/>
      <c r="L2" s="71"/>
      <c r="M2" s="71"/>
      <c r="N2" s="71"/>
      <c r="O2" s="71"/>
    </row>
    <row r="3" spans="2:16" ht="18.75" thickBot="1" x14ac:dyDescent="0.4">
      <c r="B3" s="6" t="s">
        <v>20</v>
      </c>
      <c r="C3" s="6" t="s">
        <v>67</v>
      </c>
      <c r="D3" s="6" t="s">
        <v>69</v>
      </c>
      <c r="E3" s="25" t="s">
        <v>64</v>
      </c>
      <c r="F3" s="6" t="s">
        <v>66</v>
      </c>
      <c r="G3" s="6" t="s">
        <v>121</v>
      </c>
      <c r="H3" s="6" t="s">
        <v>124</v>
      </c>
      <c r="I3" s="6" t="s">
        <v>123</v>
      </c>
      <c r="J3" s="6" t="s">
        <v>31</v>
      </c>
      <c r="K3" s="6" t="s">
        <v>122</v>
      </c>
      <c r="L3" s="6" t="s">
        <v>32</v>
      </c>
      <c r="M3" s="6" t="s">
        <v>125</v>
      </c>
      <c r="N3" s="6" t="s">
        <v>126</v>
      </c>
      <c r="O3" s="6" t="s">
        <v>47</v>
      </c>
      <c r="P3" s="6" t="s">
        <v>127</v>
      </c>
    </row>
    <row r="4" spans="2:16" x14ac:dyDescent="0.25">
      <c r="B4" s="11" t="s">
        <v>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x14ac:dyDescent="0.25">
      <c r="B5" s="1" t="s">
        <v>106</v>
      </c>
      <c r="C5" s="1">
        <v>1.01</v>
      </c>
      <c r="D5" s="2">
        <f>LOG10(C5)</f>
        <v>4.3213737826425782E-3</v>
      </c>
      <c r="E5" s="1">
        <v>10</v>
      </c>
      <c r="F5" s="1">
        <v>90000</v>
      </c>
      <c r="G5" s="2">
        <v>4.9542425094393252</v>
      </c>
      <c r="H5" s="18">
        <v>1.6900000000000001E-6</v>
      </c>
      <c r="I5" s="2">
        <f>LOG10(H5)</f>
        <v>-5.7721132953863261</v>
      </c>
      <c r="J5" s="18">
        <v>1.6741934837076583E-6</v>
      </c>
      <c r="K5" s="2">
        <f>LOG10(J5)</f>
        <v>-5.776194352763997</v>
      </c>
      <c r="L5" s="18">
        <v>3.444392249945895E-7</v>
      </c>
      <c r="M5" s="2">
        <f>LOG10(L5)</f>
        <v>-6.4628873966240867</v>
      </c>
      <c r="N5" s="18">
        <v>1.2362109029007493E-6</v>
      </c>
      <c r="O5" s="18">
        <v>7.7233736516240143E-7</v>
      </c>
      <c r="P5" s="2">
        <f>LOG10(N5)</f>
        <v>-5.9079074304183958</v>
      </c>
    </row>
    <row r="6" spans="2:16" x14ac:dyDescent="0.25">
      <c r="B6" s="1" t="s">
        <v>1</v>
      </c>
      <c r="C6" s="1">
        <v>1.01</v>
      </c>
      <c r="D6" s="2">
        <f t="shared" ref="D6:D10" si="0">LOG10(C6)</f>
        <v>4.3213737826425782E-3</v>
      </c>
      <c r="E6" s="1">
        <v>10</v>
      </c>
      <c r="F6" s="1">
        <v>90000</v>
      </c>
      <c r="G6" s="2">
        <v>4.9542425094393252</v>
      </c>
      <c r="H6" s="18">
        <v>8.5799999999999987E-7</v>
      </c>
      <c r="I6" s="2">
        <f t="shared" ref="I6:I23" si="1">LOG10(H6)</f>
        <v>-6.0665127121512947</v>
      </c>
      <c r="J6" s="18">
        <v>5.1511304572220721E-6</v>
      </c>
      <c r="K6" s="2">
        <f t="shared" ref="K6:K24" si="2">LOG10(J6)</f>
        <v>-5.2880974510640488</v>
      </c>
      <c r="L6" s="18">
        <v>6.8464470349885469E-7</v>
      </c>
      <c r="M6" s="2">
        <f t="shared" ref="M6:M24" si="3">LOG10(L6)</f>
        <v>-6.1645347472533105</v>
      </c>
      <c r="N6" s="18">
        <v>2.2312583869069755E-6</v>
      </c>
      <c r="O6" s="18">
        <v>2.5301685111788258E-6</v>
      </c>
      <c r="P6" s="2">
        <f t="shared" ref="P6:P24" si="4">LOG10(N6)</f>
        <v>-5.6514501341042589</v>
      </c>
    </row>
    <row r="7" spans="2:16" x14ac:dyDescent="0.25">
      <c r="B7" s="1" t="s">
        <v>107</v>
      </c>
      <c r="C7" s="1">
        <v>1.01</v>
      </c>
      <c r="D7" s="2">
        <f t="shared" si="0"/>
        <v>4.3213737826425782E-3</v>
      </c>
      <c r="E7" s="1">
        <v>10</v>
      </c>
      <c r="F7" s="1">
        <v>90000</v>
      </c>
      <c r="G7" s="2">
        <v>4.9542425094393252</v>
      </c>
      <c r="H7" s="18">
        <v>1.2099999999999998E-6</v>
      </c>
      <c r="I7" s="2">
        <f t="shared" si="1"/>
        <v>-5.9172146296835502</v>
      </c>
      <c r="J7" s="18">
        <v>9.4901901585475459E-7</v>
      </c>
      <c r="K7" s="2">
        <f t="shared" si="2"/>
        <v>-6.0227250853619081</v>
      </c>
      <c r="L7" s="18">
        <v>1.7438893899753866E-7</v>
      </c>
      <c r="M7" s="2">
        <f t="shared" si="3"/>
        <v>-6.7584810646137363</v>
      </c>
      <c r="N7" s="18">
        <v>7.7780265161743109E-7</v>
      </c>
      <c r="O7" s="18">
        <v>5.3861753587740405E-7</v>
      </c>
      <c r="P7" s="2">
        <f t="shared" si="4"/>
        <v>-6.1091305806269034</v>
      </c>
    </row>
    <row r="8" spans="2:16" x14ac:dyDescent="0.25">
      <c r="B8" s="1" t="s">
        <v>2</v>
      </c>
      <c r="C8" s="1">
        <v>1.01</v>
      </c>
      <c r="D8" s="2">
        <f t="shared" si="0"/>
        <v>4.3213737826425782E-3</v>
      </c>
      <c r="E8" s="1">
        <v>38</v>
      </c>
      <c r="F8" s="1">
        <v>190800</v>
      </c>
      <c r="G8" s="2">
        <v>5.280578370368076</v>
      </c>
      <c r="H8" s="18">
        <v>6.6842105263157895E-7</v>
      </c>
      <c r="I8" s="2">
        <f t="shared" si="1"/>
        <v>-6.1749498799968725</v>
      </c>
      <c r="J8" s="18">
        <v>6.7237129077032908E-7</v>
      </c>
      <c r="K8" s="2">
        <f t="shared" si="2"/>
        <v>-6.1723908385493571</v>
      </c>
      <c r="L8" s="18">
        <v>1.3980878533357925E-7</v>
      </c>
      <c r="M8" s="2">
        <f t="shared" si="3"/>
        <v>-6.8544655374457344</v>
      </c>
      <c r="N8" s="18">
        <v>4.9353370957849577E-7</v>
      </c>
      <c r="O8" s="18">
        <v>3.0634113765440016E-7</v>
      </c>
      <c r="P8" s="2">
        <f t="shared" si="4"/>
        <v>-6.3066831785891848</v>
      </c>
    </row>
    <row r="9" spans="2:16" x14ac:dyDescent="0.25">
      <c r="B9" s="1" t="s">
        <v>3</v>
      </c>
      <c r="C9" s="1">
        <v>1.01</v>
      </c>
      <c r="D9" s="2">
        <f t="shared" si="0"/>
        <v>4.3213737826425782E-3</v>
      </c>
      <c r="E9" s="1">
        <v>55</v>
      </c>
      <c r="F9" s="1">
        <v>252000</v>
      </c>
      <c r="G9" s="2">
        <v>5.4014005407815437</v>
      </c>
      <c r="H9" s="18">
        <v>4.8181818181818182E-7</v>
      </c>
      <c r="I9" s="2">
        <f t="shared" si="1"/>
        <v>-6.3171168155574362</v>
      </c>
      <c r="J9" s="18">
        <v>4.2837974140729922E-7</v>
      </c>
      <c r="K9" s="2">
        <f t="shared" si="2"/>
        <v>-6.3681710756624428</v>
      </c>
      <c r="L9" s="18">
        <v>8.9736591478293343E-8</v>
      </c>
      <c r="M9" s="2">
        <f t="shared" si="3"/>
        <v>-7.0470304305716311</v>
      </c>
      <c r="N9" s="18">
        <v>3.3331150490125811E-7</v>
      </c>
      <c r="O9" s="18">
        <v>2.1262753952661082E-7</v>
      </c>
      <c r="P9" s="2">
        <f t="shared" si="4"/>
        <v>-6.4771496955536971</v>
      </c>
    </row>
    <row r="10" spans="2:16" x14ac:dyDescent="0.25">
      <c r="B10" s="4" t="s">
        <v>4</v>
      </c>
      <c r="C10" s="4">
        <v>1.01</v>
      </c>
      <c r="D10" s="5">
        <f t="shared" si="0"/>
        <v>4.3213737826425782E-3</v>
      </c>
      <c r="E10" s="4">
        <v>75</v>
      </c>
      <c r="F10" s="4">
        <v>324000</v>
      </c>
      <c r="G10" s="5">
        <v>5.510545010206612</v>
      </c>
      <c r="H10" s="19">
        <v>3.84E-7</v>
      </c>
      <c r="I10" s="5">
        <f t="shared" si="1"/>
        <v>-6.4156687756324695</v>
      </c>
      <c r="J10" s="19">
        <v>3.0238101839135625E-7</v>
      </c>
      <c r="K10" s="5">
        <f t="shared" si="2"/>
        <v>-6.5194454746345469</v>
      </c>
      <c r="L10" s="19">
        <v>5.9883049501231283E-8</v>
      </c>
      <c r="M10" s="5">
        <f t="shared" si="3"/>
        <v>-7.222696091631672</v>
      </c>
      <c r="N10" s="19">
        <v>2.4875468929752918E-7</v>
      </c>
      <c r="O10" s="19">
        <v>1.6858169170824838E-7</v>
      </c>
      <c r="P10" s="5">
        <f t="shared" si="4"/>
        <v>-6.604228723579844</v>
      </c>
    </row>
    <row r="11" spans="2:16" x14ac:dyDescent="0.25">
      <c r="B11" s="1" t="s">
        <v>108</v>
      </c>
      <c r="C11" s="1">
        <v>3</v>
      </c>
      <c r="D11" s="2">
        <v>0.47712125471966199</v>
      </c>
      <c r="E11" s="1">
        <v>10</v>
      </c>
      <c r="F11" s="1">
        <v>30000.000000000004</v>
      </c>
      <c r="G11" s="2">
        <v>4.4771212547196626</v>
      </c>
      <c r="H11" s="18">
        <v>3.4800000000000001E-6</v>
      </c>
      <c r="I11" s="2">
        <f t="shared" si="1"/>
        <v>-5.4584207560534193</v>
      </c>
      <c r="J11" s="18">
        <v>4.2295909897503733E-6</v>
      </c>
      <c r="K11" s="2">
        <f t="shared" si="2"/>
        <v>-5.37370162777456</v>
      </c>
      <c r="L11" s="18">
        <v>1.0343890290267645E-6</v>
      </c>
      <c r="M11" s="2">
        <f t="shared" si="3"/>
        <v>-5.9853160943326165</v>
      </c>
      <c r="N11" s="18">
        <v>2.9146600062590462E-6</v>
      </c>
      <c r="O11" s="18">
        <v>1.6709386206097653E-6</v>
      </c>
      <c r="P11" s="2">
        <f t="shared" si="4"/>
        <v>-5.5354120982007915</v>
      </c>
    </row>
    <row r="12" spans="2:16" x14ac:dyDescent="0.25">
      <c r="B12" s="1" t="s">
        <v>109</v>
      </c>
      <c r="C12" s="1">
        <v>3</v>
      </c>
      <c r="D12" s="2">
        <v>0.47712125471966244</v>
      </c>
      <c r="E12" s="1">
        <v>10</v>
      </c>
      <c r="F12" s="1">
        <v>30000.000000000004</v>
      </c>
      <c r="G12" s="2">
        <v>4.4771212547196626</v>
      </c>
      <c r="H12" s="18">
        <v>2.3849999999999997E-7</v>
      </c>
      <c r="I12" s="2">
        <f t="shared" si="1"/>
        <v>-6.6225116166238669</v>
      </c>
      <c r="J12" s="18" t="s">
        <v>16</v>
      </c>
      <c r="K12" s="2" t="s">
        <v>16</v>
      </c>
      <c r="L12" s="18" t="s">
        <v>16</v>
      </c>
      <c r="M12" s="2" t="s">
        <v>16</v>
      </c>
      <c r="N12" s="18">
        <v>2.3849999999999997E-7</v>
      </c>
      <c r="O12" s="18" t="s">
        <v>16</v>
      </c>
      <c r="P12" s="2">
        <f t="shared" si="4"/>
        <v>-6.6225116166238669</v>
      </c>
    </row>
    <row r="13" spans="2:16" x14ac:dyDescent="0.25">
      <c r="B13" s="1" t="s">
        <v>14</v>
      </c>
      <c r="C13" s="1">
        <v>3</v>
      </c>
      <c r="D13" s="2">
        <v>0.47712125471966244</v>
      </c>
      <c r="E13" s="1">
        <v>35</v>
      </c>
      <c r="F13" s="1">
        <v>60000.000000000007</v>
      </c>
      <c r="G13" s="2">
        <v>4.7781512503836439</v>
      </c>
      <c r="H13" s="18">
        <v>1.8428571428571431E-6</v>
      </c>
      <c r="I13" s="2">
        <f t="shared" si="1"/>
        <v>-5.7345083297150081</v>
      </c>
      <c r="J13" s="18">
        <v>1.7169238912932837E-6</v>
      </c>
      <c r="K13" s="2">
        <f t="shared" si="2"/>
        <v>-5.7652489560469746</v>
      </c>
      <c r="L13" s="18">
        <v>4.1953789932141344E-7</v>
      </c>
      <c r="M13" s="2">
        <f t="shared" si="3"/>
        <v>-6.37722880069298</v>
      </c>
      <c r="N13" s="18">
        <v>1.3264396444906135E-6</v>
      </c>
      <c r="O13" s="18">
        <v>7.8791996897246288E-7</v>
      </c>
      <c r="P13" s="2">
        <f t="shared" si="4"/>
        <v>-5.8773125064513616</v>
      </c>
    </row>
    <row r="14" spans="2:16" x14ac:dyDescent="0.25">
      <c r="B14" s="1" t="s">
        <v>5</v>
      </c>
      <c r="C14" s="1">
        <v>3</v>
      </c>
      <c r="D14" s="2">
        <v>0.47712125471966244</v>
      </c>
      <c r="E14" s="1">
        <v>55</v>
      </c>
      <c r="F14" s="1">
        <v>84000</v>
      </c>
      <c r="G14" s="2">
        <v>4.924279286061882</v>
      </c>
      <c r="H14" s="18">
        <v>1.6200000000000002E-6</v>
      </c>
      <c r="I14" s="2">
        <f t="shared" si="1"/>
        <v>-5.7904849854573692</v>
      </c>
      <c r="J14" s="18">
        <v>1.547340659129477E-6</v>
      </c>
      <c r="K14" s="2">
        <f t="shared" si="2"/>
        <v>-5.8104140624524288</v>
      </c>
      <c r="L14" s="18">
        <v>4.8340944060699825E-7</v>
      </c>
      <c r="M14" s="2">
        <f t="shared" si="3"/>
        <v>-6.31568487241515</v>
      </c>
      <c r="N14" s="18">
        <v>1.2169166999121584E-6</v>
      </c>
      <c r="O14" s="18">
        <v>6.3627393435843369E-7</v>
      </c>
      <c r="P14" s="2">
        <f t="shared" si="4"/>
        <v>-5.9147391489734229</v>
      </c>
    </row>
    <row r="15" spans="2:16" x14ac:dyDescent="0.25">
      <c r="B15" s="4" t="s">
        <v>6</v>
      </c>
      <c r="C15" s="4">
        <v>3</v>
      </c>
      <c r="D15" s="5">
        <v>0.47712125471966244</v>
      </c>
      <c r="E15" s="4">
        <v>75</v>
      </c>
      <c r="F15" s="4">
        <v>108000</v>
      </c>
      <c r="G15" s="5">
        <v>5.0334237554869494</v>
      </c>
      <c r="H15" s="19">
        <v>1.08E-6</v>
      </c>
      <c r="I15" s="5">
        <f t="shared" si="1"/>
        <v>-5.9665762445130506</v>
      </c>
      <c r="J15" s="19">
        <v>1.010893494603918E-6</v>
      </c>
      <c r="K15" s="5">
        <f t="shared" si="2"/>
        <v>-5.9952945982590187</v>
      </c>
      <c r="L15" s="19">
        <v>3.1336428133411401E-7</v>
      </c>
      <c r="M15" s="5">
        <f t="shared" si="3"/>
        <v>-6.5039505078787538</v>
      </c>
      <c r="N15" s="19">
        <v>8.0141925864601069E-7</v>
      </c>
      <c r="O15" s="19">
        <v>4.2407802693749846E-7</v>
      </c>
      <c r="P15" s="5">
        <f t="shared" si="4"/>
        <v>-6.0961402253882264</v>
      </c>
    </row>
    <row r="16" spans="2:16" x14ac:dyDescent="0.25">
      <c r="B16" s="1" t="s">
        <v>7</v>
      </c>
      <c r="C16" s="1">
        <v>9</v>
      </c>
      <c r="D16" s="2">
        <v>0.95424250943932487</v>
      </c>
      <c r="E16" s="1">
        <v>10</v>
      </c>
      <c r="F16" s="1">
        <v>10000</v>
      </c>
      <c r="G16" s="2">
        <v>4</v>
      </c>
      <c r="H16" s="18">
        <v>1.7279999999999997E-5</v>
      </c>
      <c r="I16" s="2">
        <f t="shared" si="1"/>
        <v>-4.7624562618571256</v>
      </c>
      <c r="J16" s="18">
        <v>9.9618453543347068E-6</v>
      </c>
      <c r="K16" s="2">
        <f t="shared" si="2"/>
        <v>-5.001660204450693</v>
      </c>
      <c r="L16" s="18">
        <v>3.5381427990458346E-6</v>
      </c>
      <c r="M16" s="2">
        <f t="shared" si="3"/>
        <v>-5.4512246429960767</v>
      </c>
      <c r="N16" s="18">
        <v>1.0259996051126845E-5</v>
      </c>
      <c r="O16" s="18">
        <v>6.8757785167464621E-6</v>
      </c>
      <c r="P16" s="2">
        <f t="shared" si="4"/>
        <v>-4.9888528063756796</v>
      </c>
    </row>
    <row r="17" spans="2:19" x14ac:dyDescent="0.25">
      <c r="B17" s="1" t="s">
        <v>110</v>
      </c>
      <c r="C17" s="1">
        <v>9</v>
      </c>
      <c r="D17" s="2">
        <v>0.95424250943932487</v>
      </c>
      <c r="E17" s="1">
        <v>35</v>
      </c>
      <c r="F17" s="1">
        <v>20000</v>
      </c>
      <c r="G17" s="2">
        <v>4.3010299956639813</v>
      </c>
      <c r="H17" s="18">
        <v>1.2857142857142857E-5</v>
      </c>
      <c r="I17" s="2">
        <f t="shared" si="1"/>
        <v>-4.8908555305749317</v>
      </c>
      <c r="J17" s="18">
        <v>1.9971495995145325E-5</v>
      </c>
      <c r="K17" s="2">
        <f t="shared" si="2"/>
        <v>-4.6995894024251168</v>
      </c>
      <c r="L17" s="18">
        <v>4.5094003836264399E-6</v>
      </c>
      <c r="M17" s="2">
        <f t="shared" si="3"/>
        <v>-5.345881202555506</v>
      </c>
      <c r="N17" s="18">
        <v>1.2446013078638206E-5</v>
      </c>
      <c r="O17" s="18">
        <v>7.7392422720843844E-6</v>
      </c>
      <c r="P17" s="2">
        <f t="shared" si="4"/>
        <v>-4.9049697469818376</v>
      </c>
    </row>
    <row r="18" spans="2:19" x14ac:dyDescent="0.25">
      <c r="B18" s="1" t="s">
        <v>111</v>
      </c>
      <c r="C18" s="1">
        <v>9</v>
      </c>
      <c r="D18" s="2">
        <v>0.95424250943932487</v>
      </c>
      <c r="E18" s="1">
        <v>35</v>
      </c>
      <c r="F18" s="1">
        <v>20000</v>
      </c>
      <c r="G18" s="2">
        <v>4.3010299956639813</v>
      </c>
      <c r="H18" s="18">
        <v>1.4785714285714286E-5</v>
      </c>
      <c r="I18" s="2">
        <f t="shared" si="1"/>
        <v>-4.8301576902213199</v>
      </c>
      <c r="J18" s="18">
        <v>2.2775474758484212E-5</v>
      </c>
      <c r="K18" s="2">
        <f t="shared" si="2"/>
        <v>-4.6425325613213335</v>
      </c>
      <c r="L18" s="18">
        <v>4.2824460195640782E-6</v>
      </c>
      <c r="M18" s="2">
        <f t="shared" si="3"/>
        <v>-5.368308102630567</v>
      </c>
      <c r="N18" s="18">
        <v>1.3947878354587525E-5</v>
      </c>
      <c r="O18" s="18">
        <v>9.27493961005929E-6</v>
      </c>
      <c r="P18" s="2">
        <f t="shared" si="4"/>
        <v>-4.8554918489474632</v>
      </c>
    </row>
    <row r="19" spans="2:19" x14ac:dyDescent="0.25">
      <c r="B19" s="1" t="s">
        <v>112</v>
      </c>
      <c r="C19" s="1">
        <v>9</v>
      </c>
      <c r="D19" s="2">
        <v>0.95424250943932487</v>
      </c>
      <c r="E19" s="1">
        <v>35</v>
      </c>
      <c r="F19" s="1">
        <v>20000</v>
      </c>
      <c r="G19" s="2">
        <v>4.3010299956639813</v>
      </c>
      <c r="H19" s="18">
        <v>1.2857142857142857E-5</v>
      </c>
      <c r="I19" s="2">
        <f t="shared" si="1"/>
        <v>-4.8908555305749317</v>
      </c>
      <c r="J19" s="18">
        <v>1.6551297053872441E-5</v>
      </c>
      <c r="K19" s="2">
        <f t="shared" si="2"/>
        <v>-4.7811679667663816</v>
      </c>
      <c r="L19" s="18">
        <v>4.7976541738697024E-6</v>
      </c>
      <c r="M19" s="2">
        <f t="shared" si="3"/>
        <v>-5.3189710602016591</v>
      </c>
      <c r="N19" s="18">
        <v>1.1402031361628333E-5</v>
      </c>
      <c r="O19" s="18">
        <v>6.0104111619708389E-6</v>
      </c>
      <c r="P19" s="2">
        <f t="shared" si="4"/>
        <v>-4.9430177687902805</v>
      </c>
    </row>
    <row r="20" spans="2:19" x14ac:dyDescent="0.25">
      <c r="B20" s="1" t="s">
        <v>113</v>
      </c>
      <c r="C20" s="1">
        <v>9</v>
      </c>
      <c r="D20" s="2">
        <v>0.95424250943932487</v>
      </c>
      <c r="E20" s="1">
        <v>55</v>
      </c>
      <c r="F20" s="1">
        <v>28000</v>
      </c>
      <c r="G20" s="2">
        <v>4.4471580313422194</v>
      </c>
      <c r="H20" s="18">
        <v>2.5854545454545456E-6</v>
      </c>
      <c r="I20" s="2">
        <f t="shared" si="1"/>
        <v>-5.5874630931004967</v>
      </c>
      <c r="J20" s="18">
        <v>4.5698452712769191E-6</v>
      </c>
      <c r="K20" s="2">
        <f t="shared" si="2"/>
        <v>-5.340098504299565</v>
      </c>
      <c r="L20" s="18">
        <v>8.5678796793231346E-7</v>
      </c>
      <c r="M20" s="2">
        <f t="shared" si="3"/>
        <v>-6.067126641029251</v>
      </c>
      <c r="N20" s="18">
        <v>2.6706959282212596E-6</v>
      </c>
      <c r="O20" s="18">
        <v>1.8579957493175717E-6</v>
      </c>
      <c r="P20" s="2">
        <f t="shared" si="4"/>
        <v>-5.5733755557124249</v>
      </c>
    </row>
    <row r="21" spans="2:19" x14ac:dyDescent="0.25">
      <c r="B21" s="1" t="s">
        <v>114</v>
      </c>
      <c r="C21" s="1">
        <v>9</v>
      </c>
      <c r="D21" s="2">
        <v>0.95424250943932487</v>
      </c>
      <c r="E21" s="1">
        <v>55</v>
      </c>
      <c r="F21" s="1">
        <v>28000</v>
      </c>
      <c r="G21" s="2">
        <v>4.4471580313422194</v>
      </c>
      <c r="H21" s="18">
        <v>3.4527272727272733E-6</v>
      </c>
      <c r="I21" s="2">
        <f t="shared" si="1"/>
        <v>-5.4618377247572258</v>
      </c>
      <c r="J21" s="18">
        <v>8.1581239849271229E-6</v>
      </c>
      <c r="K21" s="2">
        <f t="shared" si="2"/>
        <v>-5.0884096986805423</v>
      </c>
      <c r="L21" s="18">
        <v>1.0783090085851577E-6</v>
      </c>
      <c r="M21" s="2">
        <f t="shared" si="3"/>
        <v>-5.9672567665214897</v>
      </c>
      <c r="N21" s="18">
        <v>4.2297200887465176E-6</v>
      </c>
      <c r="O21" s="18">
        <v>3.6032947980866251E-6</v>
      </c>
      <c r="P21" s="2">
        <f t="shared" si="4"/>
        <v>-5.3736883720895214</v>
      </c>
    </row>
    <row r="22" spans="2:19" x14ac:dyDescent="0.25">
      <c r="B22" s="1" t="s">
        <v>8</v>
      </c>
      <c r="C22" s="1">
        <v>9</v>
      </c>
      <c r="D22" s="2">
        <v>0.95424250943932487</v>
      </c>
      <c r="E22" s="1">
        <v>75</v>
      </c>
      <c r="F22" s="1">
        <v>36000</v>
      </c>
      <c r="G22" s="2">
        <v>4.5563025007672868</v>
      </c>
      <c r="H22" s="18">
        <v>6.3599999999999992E-6</v>
      </c>
      <c r="I22" s="2">
        <f t="shared" si="1"/>
        <v>-5.1965428843515866</v>
      </c>
      <c r="J22" s="18">
        <v>8.0019473771264805E-6</v>
      </c>
      <c r="K22" s="2">
        <f t="shared" si="2"/>
        <v>-5.0968043089803583</v>
      </c>
      <c r="L22" s="18">
        <v>1.7427628724566241E-6</v>
      </c>
      <c r="M22" s="2">
        <f t="shared" si="3"/>
        <v>-5.7587617007783818</v>
      </c>
      <c r="N22" s="18">
        <v>5.3682367498610343E-6</v>
      </c>
      <c r="O22" s="18">
        <v>3.2453109903550787E-6</v>
      </c>
      <c r="P22" s="2">
        <f t="shared" si="4"/>
        <v>-5.2701683391708558</v>
      </c>
    </row>
    <row r="23" spans="2:19" x14ac:dyDescent="0.25">
      <c r="B23" s="1" t="s">
        <v>9</v>
      </c>
      <c r="C23" s="1">
        <v>9</v>
      </c>
      <c r="D23" s="2">
        <v>0.95424250943932487</v>
      </c>
      <c r="E23" s="1">
        <v>125</v>
      </c>
      <c r="F23" s="1">
        <v>56000</v>
      </c>
      <c r="G23" s="2">
        <v>4.7481880270062007</v>
      </c>
      <c r="H23" s="18">
        <v>1.5623999999999999E-6</v>
      </c>
      <c r="I23" s="2">
        <f t="shared" si="1"/>
        <v>-5.8062077697202019</v>
      </c>
      <c r="J23" s="18">
        <v>1.7367342658133771E-6</v>
      </c>
      <c r="K23" s="2">
        <f t="shared" si="2"/>
        <v>-5.7602666269872937</v>
      </c>
      <c r="L23" s="18">
        <v>7.7151642032687139E-7</v>
      </c>
      <c r="M23" s="2">
        <f t="shared" si="3"/>
        <v>-6.1126548263325731</v>
      </c>
      <c r="N23" s="18">
        <v>1.3568835620467494E-6</v>
      </c>
      <c r="O23" s="18">
        <v>5.1438227711804683E-7</v>
      </c>
      <c r="P23" s="2">
        <f t="shared" si="4"/>
        <v>-5.867457418758999</v>
      </c>
    </row>
    <row r="24" spans="2:19" ht="15.75" thickBot="1" x14ac:dyDescent="0.3">
      <c r="B24" s="6" t="s">
        <v>10</v>
      </c>
      <c r="C24" s="6">
        <v>9</v>
      </c>
      <c r="D24" s="7">
        <v>0.95424250943932487</v>
      </c>
      <c r="E24" s="6">
        <v>175</v>
      </c>
      <c r="F24" s="6">
        <v>76000</v>
      </c>
      <c r="G24" s="7">
        <v>4.8808135922807914</v>
      </c>
      <c r="H24" s="17"/>
      <c r="I24" s="7"/>
      <c r="J24" s="17">
        <v>1.1401334891905036E-6</v>
      </c>
      <c r="K24" s="7">
        <f t="shared" si="2"/>
        <v>-5.943044297589088</v>
      </c>
      <c r="L24" s="17">
        <v>4.2316467203660854E-7</v>
      </c>
      <c r="M24" s="7">
        <f t="shared" si="3"/>
        <v>-6.3734905965966551</v>
      </c>
      <c r="N24" s="17">
        <v>7.8164908061355606E-7</v>
      </c>
      <c r="O24" s="17">
        <v>5.0697351250881706E-7</v>
      </c>
      <c r="P24" s="7">
        <f t="shared" si="4"/>
        <v>-6.1069881786004245</v>
      </c>
    </row>
    <row r="29" spans="2:19" x14ac:dyDescent="0.25">
      <c r="C29" s="1" t="s">
        <v>115</v>
      </c>
      <c r="J29" s="1" t="s">
        <v>116</v>
      </c>
      <c r="Q29" s="32"/>
    </row>
    <row r="30" spans="2:19" x14ac:dyDescent="0.25">
      <c r="J30" s="37"/>
    </row>
    <row r="31" spans="2:19" ht="17.25" thickBot="1" x14ac:dyDescent="0.3">
      <c r="C31" s="6" t="s">
        <v>77</v>
      </c>
      <c r="D31" s="6" t="s">
        <v>78</v>
      </c>
      <c r="E31" s="6" t="s">
        <v>47</v>
      </c>
      <c r="F31" s="6" t="s">
        <v>79</v>
      </c>
      <c r="G31" s="6" t="s">
        <v>47</v>
      </c>
      <c r="H31" s="6" t="s">
        <v>50</v>
      </c>
      <c r="J31" s="6" t="s">
        <v>77</v>
      </c>
      <c r="K31" s="6" t="s">
        <v>103</v>
      </c>
      <c r="L31" s="6" t="s">
        <v>47</v>
      </c>
      <c r="M31" s="6" t="s">
        <v>104</v>
      </c>
      <c r="N31" s="6" t="s">
        <v>47</v>
      </c>
      <c r="O31" s="6" t="s">
        <v>50</v>
      </c>
    </row>
    <row r="32" spans="2:19" ht="18" x14ac:dyDescent="0.35">
      <c r="C32" s="1" t="s">
        <v>117</v>
      </c>
      <c r="D32" s="2">
        <v>1.1597115636204365</v>
      </c>
      <c r="E32" s="2">
        <v>0.23989640995198222</v>
      </c>
      <c r="F32" s="2">
        <v>-6.273615318430295</v>
      </c>
      <c r="G32" s="2">
        <v>0.15683712834548977</v>
      </c>
      <c r="H32" s="2">
        <v>0.88140593905878117</v>
      </c>
      <c r="J32" s="1" t="s">
        <v>117</v>
      </c>
      <c r="K32" s="2">
        <v>-1.0914971719041879</v>
      </c>
      <c r="L32" s="2">
        <v>0.36502392545990603</v>
      </c>
      <c r="M32" s="2">
        <v>-0.53193735039139067</v>
      </c>
      <c r="N32" s="2">
        <v>1.7254620996947925</v>
      </c>
      <c r="O32" s="2">
        <v>0.80621865864271314</v>
      </c>
      <c r="S32" s="37"/>
    </row>
    <row r="33" spans="3:21" ht="18" x14ac:dyDescent="0.35">
      <c r="C33" s="1" t="s">
        <v>118</v>
      </c>
      <c r="D33" s="2">
        <v>1.3001947957972124</v>
      </c>
      <c r="E33" s="2">
        <v>0.27787843540649737</v>
      </c>
      <c r="F33" s="2">
        <v>-6.2826074713795652</v>
      </c>
      <c r="G33" s="2">
        <v>0.29815351507345134</v>
      </c>
      <c r="H33" s="2">
        <v>0.97683263928071218</v>
      </c>
      <c r="J33" s="1" t="s">
        <v>118</v>
      </c>
      <c r="K33" s="2">
        <v>-1.2675097365609873</v>
      </c>
      <c r="L33" s="2">
        <v>0.22399320752780039</v>
      </c>
      <c r="M33" s="2">
        <v>0.47098339461376337</v>
      </c>
      <c r="N33" s="2">
        <v>1.1915953792053966</v>
      </c>
      <c r="O33" s="2">
        <v>0.8336106573148836</v>
      </c>
      <c r="S33" s="37"/>
    </row>
    <row r="34" spans="3:21" ht="18" x14ac:dyDescent="0.35">
      <c r="C34" s="1" t="s">
        <v>119</v>
      </c>
      <c r="D34" s="2">
        <v>1.3588927202596603</v>
      </c>
      <c r="E34" s="2">
        <v>0.24626348038242121</v>
      </c>
      <c r="F34" s="2">
        <v>-6.94103247764461</v>
      </c>
      <c r="G34" s="2">
        <v>0.26015675713384268</v>
      </c>
      <c r="H34" s="2">
        <v>0.97467386922809107</v>
      </c>
      <c r="J34" s="1" t="s">
        <v>119</v>
      </c>
      <c r="K34" s="2">
        <v>-1.3131417878162894</v>
      </c>
      <c r="L34" s="2">
        <v>0.25368674518878886</v>
      </c>
      <c r="M34" s="2">
        <v>5.5596099959466017E-2</v>
      </c>
      <c r="N34" s="2">
        <v>1.2526309004173106</v>
      </c>
      <c r="O34" s="2">
        <v>0.89004525930937883</v>
      </c>
      <c r="T34" s="37"/>
      <c r="U34" s="37"/>
    </row>
    <row r="35" spans="3:21" x14ac:dyDescent="0.25">
      <c r="C35" s="1"/>
      <c r="D35" s="2"/>
      <c r="E35" s="2"/>
      <c r="F35" s="2"/>
      <c r="G35" s="2"/>
      <c r="H35" s="2"/>
      <c r="J35" s="1"/>
      <c r="K35" s="2"/>
      <c r="L35" s="2"/>
      <c r="M35" s="2"/>
      <c r="N35" s="2"/>
      <c r="O35" s="2"/>
      <c r="T35" s="37"/>
      <c r="U35" s="37"/>
    </row>
    <row r="36" spans="3:21" ht="18.75" thickBot="1" x14ac:dyDescent="0.4">
      <c r="C36" s="29" t="s">
        <v>120</v>
      </c>
      <c r="D36" s="39">
        <v>1.2542415082446019</v>
      </c>
      <c r="E36" s="39">
        <v>0.21991071000041654</v>
      </c>
      <c r="F36" s="39">
        <v>-6.4333525675219292</v>
      </c>
      <c r="G36" s="39">
        <v>0.18754455444374574</v>
      </c>
      <c r="H36" s="39">
        <v>0.9077092143715747</v>
      </c>
      <c r="J36" s="29" t="s">
        <v>120</v>
      </c>
      <c r="K36" s="39">
        <v>-1.2295850964146684</v>
      </c>
      <c r="L36" s="39">
        <v>0.34684527879742272</v>
      </c>
      <c r="M36" s="39">
        <v>0.14357388372417024</v>
      </c>
      <c r="N36" s="39">
        <v>1.6959190986128745</v>
      </c>
      <c r="O36" s="39">
        <v>0.88</v>
      </c>
    </row>
    <row r="37" spans="3:21" x14ac:dyDescent="0.25">
      <c r="C37" s="1" t="s">
        <v>85</v>
      </c>
      <c r="D37" s="1"/>
      <c r="E37" s="1"/>
      <c r="F37" s="1"/>
      <c r="G37" s="1"/>
      <c r="H37" s="1"/>
      <c r="J37" s="1"/>
      <c r="K37" s="2"/>
      <c r="L37" s="2"/>
      <c r="M37" s="2"/>
      <c r="N37" s="2"/>
      <c r="O37" s="2"/>
    </row>
    <row r="38" spans="3:21" x14ac:dyDescent="0.25">
      <c r="C38" s="1" t="s">
        <v>85</v>
      </c>
      <c r="D38" s="1"/>
      <c r="E38" s="1"/>
      <c r="F38" s="1"/>
      <c r="G38" s="1"/>
      <c r="H38" s="1"/>
      <c r="J38" s="1"/>
      <c r="K38" s="2"/>
      <c r="L38" s="2"/>
      <c r="M38" s="2"/>
      <c r="N38" s="2"/>
      <c r="O38" s="2"/>
    </row>
    <row r="39" spans="3:21" x14ac:dyDescent="0.25">
      <c r="C39" s="1" t="s">
        <v>85</v>
      </c>
      <c r="D39" s="1"/>
      <c r="E39" s="1"/>
      <c r="F39" s="1"/>
      <c r="G39" s="1"/>
      <c r="H39" s="2"/>
      <c r="J39" s="1"/>
      <c r="K39" s="1"/>
      <c r="L39" s="1"/>
      <c r="M39" s="1"/>
      <c r="N39" s="1"/>
      <c r="O39" s="1"/>
    </row>
    <row r="40" spans="3:21" x14ac:dyDescent="0.25">
      <c r="C40" s="33" t="s">
        <v>86</v>
      </c>
      <c r="D40" s="37"/>
      <c r="E40" s="37"/>
      <c r="F40" s="52"/>
      <c r="G40" s="52"/>
      <c r="H40" s="52"/>
      <c r="I40" s="37"/>
      <c r="J40" s="37"/>
      <c r="K40" s="37"/>
      <c r="L40" s="53"/>
      <c r="M40" s="53"/>
      <c r="N40" s="53"/>
      <c r="O40" s="24"/>
    </row>
    <row r="41" spans="3:21" x14ac:dyDescent="0.25">
      <c r="C41" s="1" t="s">
        <v>87</v>
      </c>
      <c r="E41" s="32"/>
      <c r="H41" s="32"/>
      <c r="K41" s="32"/>
      <c r="N41" s="32"/>
    </row>
    <row r="42" spans="3:21" x14ac:dyDescent="0.25">
      <c r="C42" s="1" t="s">
        <v>88</v>
      </c>
      <c r="D42" s="1"/>
      <c r="E42" s="1"/>
      <c r="F42" s="1"/>
    </row>
    <row r="43" spans="3:21" x14ac:dyDescent="0.25">
      <c r="C43" s="1" t="s">
        <v>89</v>
      </c>
      <c r="D43" s="1">
        <v>1.37</v>
      </c>
      <c r="E43" s="1"/>
      <c r="F43" s="1">
        <v>0.47</v>
      </c>
    </row>
    <row r="44" spans="3:21" x14ac:dyDescent="0.25">
      <c r="C44" s="1" t="s">
        <v>89</v>
      </c>
      <c r="D44" s="1"/>
      <c r="E44" s="1"/>
      <c r="F44" s="1"/>
    </row>
    <row r="45" spans="3:21" x14ac:dyDescent="0.25">
      <c r="C45" s="1" t="s">
        <v>89</v>
      </c>
      <c r="D45" s="1"/>
      <c r="E45" s="1"/>
      <c r="F45" s="1"/>
    </row>
    <row r="46" spans="3:21" x14ac:dyDescent="0.25">
      <c r="C46" s="1" t="s">
        <v>89</v>
      </c>
      <c r="D46" s="1">
        <v>1.35</v>
      </c>
      <c r="E46" s="1"/>
      <c r="F46" s="1">
        <v>0.72</v>
      </c>
    </row>
    <row r="47" spans="3:21" x14ac:dyDescent="0.25">
      <c r="C47" s="1" t="s">
        <v>90</v>
      </c>
      <c r="D47" s="1">
        <v>1.79</v>
      </c>
      <c r="E47" s="1"/>
      <c r="F47" s="1">
        <v>-2.4700000000000002</v>
      </c>
      <c r="G47" s="32"/>
      <c r="J47" s="32"/>
    </row>
    <row r="48" spans="3:21" x14ac:dyDescent="0.25">
      <c r="C48" s="1" t="s">
        <v>91</v>
      </c>
    </row>
    <row r="49" spans="3:10" x14ac:dyDescent="0.25">
      <c r="C49" s="1" t="s">
        <v>92</v>
      </c>
    </row>
    <row r="50" spans="3:10" x14ac:dyDescent="0.25">
      <c r="C50" s="33" t="s">
        <v>46</v>
      </c>
      <c r="D50" s="24">
        <v>1.5033333333333332</v>
      </c>
      <c r="E50" s="24">
        <v>0.24846193538112449</v>
      </c>
      <c r="F50" s="24">
        <v>-0.42666666666666675</v>
      </c>
      <c r="G50" s="24">
        <v>1.7739879744049376</v>
      </c>
      <c r="H50" s="37"/>
      <c r="J50" s="32"/>
    </row>
    <row r="51" spans="3:10" ht="15.75" thickBot="1" x14ac:dyDescent="0.3">
      <c r="C51" s="9" t="s">
        <v>93</v>
      </c>
      <c r="D51" s="15">
        <v>-0.19859957069779377</v>
      </c>
      <c r="E51" s="15"/>
      <c r="F51" s="15">
        <v>0.93367895476137175</v>
      </c>
      <c r="G51" s="15"/>
      <c r="H51" s="41"/>
    </row>
    <row r="52" spans="3:10" x14ac:dyDescent="0.25">
      <c r="G52" s="37"/>
      <c r="H52" s="37"/>
    </row>
  </sheetData>
  <mergeCells count="1">
    <mergeCell ref="H2:O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A2AE-C1BB-4398-A414-FA28422D3C5D}">
  <dimension ref="B3:E18"/>
  <sheetViews>
    <sheetView workbookViewId="0">
      <selection activeCell="G11" sqref="G11"/>
    </sheetView>
  </sheetViews>
  <sheetFormatPr baseColWidth="10" defaultRowHeight="15" x14ac:dyDescent="0.25"/>
  <cols>
    <col min="2" max="2" width="16.5703125" bestFit="1" customWidth="1"/>
  </cols>
  <sheetData>
    <row r="3" spans="2:5" ht="15.75" thickBot="1" x14ac:dyDescent="0.3">
      <c r="B3" s="59"/>
      <c r="C3" s="74" t="s">
        <v>133</v>
      </c>
      <c r="D3" s="74"/>
      <c r="E3" s="74"/>
    </row>
    <row r="4" spans="2:5" ht="17.25" thickBot="1" x14ac:dyDescent="0.3">
      <c r="B4" s="61" t="s">
        <v>134</v>
      </c>
      <c r="C4" s="61" t="s">
        <v>78</v>
      </c>
      <c r="D4" s="61" t="s">
        <v>135</v>
      </c>
      <c r="E4" s="61" t="s">
        <v>136</v>
      </c>
    </row>
    <row r="5" spans="2:5" ht="18" x14ac:dyDescent="0.25">
      <c r="B5" s="60" t="s">
        <v>137</v>
      </c>
      <c r="C5" s="62" t="s">
        <v>138</v>
      </c>
      <c r="D5" s="60" t="s">
        <v>139</v>
      </c>
      <c r="E5" s="62" t="s">
        <v>140</v>
      </c>
    </row>
    <row r="6" spans="2:5" ht="18" x14ac:dyDescent="0.25">
      <c r="B6" s="60" t="s">
        <v>141</v>
      </c>
      <c r="C6" s="62" t="s">
        <v>142</v>
      </c>
      <c r="D6" s="60" t="s">
        <v>139</v>
      </c>
      <c r="E6" s="62" t="s">
        <v>143</v>
      </c>
    </row>
    <row r="7" spans="2:5" ht="18" x14ac:dyDescent="0.25">
      <c r="B7" s="60" t="s">
        <v>144</v>
      </c>
      <c r="C7" s="62" t="s">
        <v>145</v>
      </c>
      <c r="D7" s="60" t="s">
        <v>146</v>
      </c>
      <c r="E7" s="62" t="s">
        <v>140</v>
      </c>
    </row>
    <row r="8" spans="2:5" ht="18" x14ac:dyDescent="0.25">
      <c r="B8" s="64" t="s">
        <v>147</v>
      </c>
      <c r="C8" s="65" t="s">
        <v>148</v>
      </c>
      <c r="D8" s="64" t="s">
        <v>149</v>
      </c>
      <c r="E8" s="65" t="s">
        <v>150</v>
      </c>
    </row>
    <row r="9" spans="2:5" ht="18" x14ac:dyDescent="0.25">
      <c r="B9" s="60" t="s">
        <v>151</v>
      </c>
      <c r="C9" s="62" t="s">
        <v>152</v>
      </c>
      <c r="D9" s="60" t="s">
        <v>153</v>
      </c>
      <c r="E9" s="62" t="s">
        <v>154</v>
      </c>
    </row>
    <row r="10" spans="2:5" ht="18" x14ac:dyDescent="0.25">
      <c r="B10" s="60" t="s">
        <v>155</v>
      </c>
      <c r="C10" s="62" t="s">
        <v>156</v>
      </c>
      <c r="D10" s="60" t="s">
        <v>157</v>
      </c>
      <c r="E10" s="62" t="s">
        <v>154</v>
      </c>
    </row>
    <row r="11" spans="2:5" ht="18" x14ac:dyDescent="0.25">
      <c r="B11" s="64" t="s">
        <v>158</v>
      </c>
      <c r="C11" s="65" t="s">
        <v>159</v>
      </c>
      <c r="D11" s="64" t="s">
        <v>160</v>
      </c>
      <c r="E11" s="65" t="s">
        <v>161</v>
      </c>
    </row>
    <row r="12" spans="2:5" ht="18" x14ac:dyDescent="0.25">
      <c r="B12" s="60" t="s">
        <v>162</v>
      </c>
      <c r="C12" s="62" t="s">
        <v>163</v>
      </c>
      <c r="D12" s="60" t="s">
        <v>164</v>
      </c>
      <c r="E12" s="62" t="s">
        <v>140</v>
      </c>
    </row>
    <row r="13" spans="2:5" ht="18" x14ac:dyDescent="0.25">
      <c r="B13" s="60" t="s">
        <v>165</v>
      </c>
      <c r="C13" s="62" t="s">
        <v>166</v>
      </c>
      <c r="D13" s="60" t="s">
        <v>167</v>
      </c>
      <c r="E13" s="62" t="s">
        <v>150</v>
      </c>
    </row>
    <row r="14" spans="2:5" ht="18" x14ac:dyDescent="0.25">
      <c r="B14" s="60" t="s">
        <v>168</v>
      </c>
      <c r="C14" s="62" t="s">
        <v>169</v>
      </c>
      <c r="D14" s="60" t="s">
        <v>170</v>
      </c>
      <c r="E14" s="62" t="s">
        <v>171</v>
      </c>
    </row>
    <row r="15" spans="2:5" x14ac:dyDescent="0.25">
      <c r="B15" s="59"/>
      <c r="C15" s="59"/>
      <c r="D15" s="59"/>
      <c r="E15" s="59"/>
    </row>
    <row r="16" spans="2:5" ht="18" x14ac:dyDescent="0.25">
      <c r="B16" s="60" t="s">
        <v>172</v>
      </c>
      <c r="C16" s="62" t="s">
        <v>173</v>
      </c>
      <c r="D16" s="60" t="s">
        <v>174</v>
      </c>
      <c r="E16" s="62" t="s">
        <v>154</v>
      </c>
    </row>
    <row r="17" spans="2:5" ht="18" x14ac:dyDescent="0.25">
      <c r="B17" s="60" t="s">
        <v>175</v>
      </c>
      <c r="C17" s="62" t="s">
        <v>176</v>
      </c>
      <c r="D17" s="60" t="s">
        <v>152</v>
      </c>
      <c r="E17" s="62" t="s">
        <v>177</v>
      </c>
    </row>
    <row r="18" spans="2:5" ht="18.75" thickBot="1" x14ac:dyDescent="0.3">
      <c r="B18" s="61" t="s">
        <v>178</v>
      </c>
      <c r="C18" s="63" t="s">
        <v>179</v>
      </c>
      <c r="D18" s="61" t="s">
        <v>180</v>
      </c>
      <c r="E18" s="63" t="s">
        <v>181</v>
      </c>
    </row>
  </sheetData>
  <mergeCells count="1">
    <mergeCell ref="C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G and J</vt:lpstr>
      <vt:lpstr>G with t and CR</vt:lpstr>
      <vt:lpstr>J with t and CR</vt:lpstr>
      <vt:lpstr>Comparison of the methods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Melvyn Billon</dc:creator>
  <cp:lastModifiedBy>Melvyn Billon</cp:lastModifiedBy>
  <dcterms:created xsi:type="dcterms:W3CDTF">2024-06-27T19:36:04Z</dcterms:created>
  <dcterms:modified xsi:type="dcterms:W3CDTF">2025-03-15T20:54:22Z</dcterms:modified>
</cp:coreProperties>
</file>