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ion doctorale (ordi bureau)\thèse belgique\redaction article\Article 1\CMP revisions\Supplementary\"/>
    </mc:Choice>
  </mc:AlternateContent>
  <xr:revisionPtr revIDLastSave="0" documentId="13_ncr:1_{F5CD5E54-64B4-43EB-AC71-8E3DA5FD4AB6}" xr6:coauthVersionLast="47" xr6:coauthVersionMax="47" xr10:uidLastSave="{00000000-0000-0000-0000-000000000000}"/>
  <bookViews>
    <workbookView xWindow="-120" yWindow="-120" windowWidth="29040" windowHeight="15840" activeTab="1" xr2:uid="{4E1A8818-72A4-4D31-9E58-3E42C3E66AB4}"/>
  </bookViews>
  <sheets>
    <sheet name="Feuil1" sheetId="4" r:id="rId1"/>
    <sheet name="WDS" sheetId="1" r:id="rId2"/>
    <sheet name="EDS" sheetId="2" r:id="rId3"/>
    <sheet name="FeO and Na2O los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7" i="1" l="1"/>
  <c r="P638" i="1"/>
  <c r="P639" i="1"/>
  <c r="P640" i="1"/>
  <c r="P641" i="1"/>
  <c r="P642" i="1"/>
  <c r="P643" i="1"/>
  <c r="P624" i="1"/>
  <c r="P625" i="1"/>
  <c r="P626" i="1"/>
  <c r="P627" i="1"/>
  <c r="P628" i="1"/>
  <c r="P629" i="1"/>
  <c r="P630" i="1"/>
  <c r="P623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M636" i="1"/>
  <c r="M635" i="1"/>
  <c r="M634" i="1"/>
  <c r="M633" i="1"/>
  <c r="M632" i="1"/>
  <c r="M631" i="1"/>
  <c r="L636" i="1"/>
  <c r="L635" i="1"/>
  <c r="L634" i="1"/>
  <c r="L633" i="1"/>
  <c r="L632" i="1"/>
  <c r="L631" i="1"/>
  <c r="P612" i="1"/>
  <c r="P613" i="1"/>
  <c r="P614" i="1"/>
  <c r="P615" i="1"/>
  <c r="P616" i="1"/>
  <c r="P611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M622" i="1"/>
  <c r="M621" i="1"/>
  <c r="M620" i="1"/>
  <c r="M619" i="1"/>
  <c r="M618" i="1"/>
  <c r="M617" i="1"/>
  <c r="L622" i="1"/>
  <c r="L621" i="1"/>
  <c r="L620" i="1"/>
  <c r="L619" i="1"/>
  <c r="L618" i="1"/>
  <c r="L617" i="1"/>
  <c r="P597" i="1"/>
  <c r="P598" i="1"/>
  <c r="P599" i="1"/>
  <c r="P600" i="1"/>
  <c r="P601" i="1"/>
  <c r="P602" i="1"/>
  <c r="P603" i="1"/>
  <c r="P604" i="1"/>
  <c r="P596" i="1"/>
  <c r="U330" i="1" l="1"/>
  <c r="U329" i="1"/>
  <c r="V6" i="3"/>
  <c r="W6" i="3"/>
  <c r="V7" i="3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W5" i="3"/>
  <c r="V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U5" i="3"/>
  <c r="T5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S4" i="3"/>
  <c r="R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Q4" i="3"/>
  <c r="P4" i="3"/>
  <c r="K5" i="3"/>
  <c r="K6" i="3"/>
  <c r="K7" i="3"/>
  <c r="K8" i="3"/>
  <c r="K9" i="3"/>
  <c r="K10" i="3"/>
  <c r="K11" i="3"/>
  <c r="K12" i="3"/>
  <c r="K13" i="3"/>
  <c r="K4" i="3"/>
  <c r="J4" i="3"/>
  <c r="J5" i="3"/>
  <c r="J6" i="3"/>
  <c r="J7" i="3"/>
  <c r="J8" i="3"/>
  <c r="J9" i="3"/>
  <c r="J10" i="3"/>
  <c r="J11" i="3"/>
  <c r="J12" i="3"/>
  <c r="J13" i="3"/>
  <c r="E4" i="3"/>
  <c r="E6" i="3"/>
  <c r="E7" i="3"/>
  <c r="E8" i="3"/>
  <c r="E9" i="3"/>
  <c r="E10" i="3"/>
  <c r="E11" i="3"/>
  <c r="E12" i="3"/>
  <c r="E13" i="3"/>
  <c r="E5" i="3"/>
  <c r="U166" i="1" l="1"/>
  <c r="S37" i="2"/>
  <c r="S36" i="2"/>
  <c r="S18" i="2"/>
  <c r="I251" i="2"/>
  <c r="J251" i="2"/>
  <c r="K251" i="2"/>
  <c r="L251" i="2"/>
  <c r="M251" i="2"/>
  <c r="N251" i="2"/>
  <c r="O251" i="2"/>
  <c r="P251" i="2"/>
  <c r="Q251" i="2"/>
  <c r="I252" i="2"/>
  <c r="J252" i="2"/>
  <c r="K252" i="2"/>
  <c r="L252" i="2"/>
  <c r="M252" i="2"/>
  <c r="N252" i="2"/>
  <c r="O252" i="2"/>
  <c r="P252" i="2"/>
  <c r="Q252" i="2"/>
  <c r="H252" i="2"/>
  <c r="H251" i="2"/>
  <c r="I237" i="2"/>
  <c r="J237" i="2"/>
  <c r="K237" i="2"/>
  <c r="L237" i="2"/>
  <c r="M237" i="2"/>
  <c r="N237" i="2"/>
  <c r="O237" i="2"/>
  <c r="P237" i="2"/>
  <c r="Q237" i="2"/>
  <c r="H237" i="2"/>
  <c r="I236" i="2"/>
  <c r="J236" i="2"/>
  <c r="K236" i="2"/>
  <c r="L236" i="2"/>
  <c r="M236" i="2"/>
  <c r="N236" i="2"/>
  <c r="O236" i="2"/>
  <c r="P236" i="2"/>
  <c r="Q236" i="2"/>
  <c r="H236" i="2"/>
  <c r="T355" i="1"/>
  <c r="T356" i="1"/>
  <c r="T357" i="1"/>
  <c r="T358" i="1"/>
  <c r="T359" i="1"/>
  <c r="T360" i="1"/>
  <c r="T354" i="1"/>
  <c r="I206" i="2"/>
  <c r="J206" i="2"/>
  <c r="K206" i="2"/>
  <c r="L206" i="2"/>
  <c r="M206" i="2"/>
  <c r="N206" i="2"/>
  <c r="O206" i="2"/>
  <c r="P206" i="2"/>
  <c r="Q206" i="2"/>
  <c r="S206" i="2"/>
  <c r="I207" i="2"/>
  <c r="J207" i="2"/>
  <c r="K207" i="2"/>
  <c r="L207" i="2"/>
  <c r="M207" i="2"/>
  <c r="N207" i="2"/>
  <c r="O207" i="2"/>
  <c r="P207" i="2"/>
  <c r="Q207" i="2"/>
  <c r="S207" i="2"/>
  <c r="H207" i="2"/>
  <c r="H206" i="2"/>
  <c r="I195" i="2"/>
  <c r="J195" i="2"/>
  <c r="K195" i="2"/>
  <c r="L195" i="2"/>
  <c r="M195" i="2"/>
  <c r="N195" i="2"/>
  <c r="O195" i="2"/>
  <c r="P195" i="2"/>
  <c r="Q195" i="2"/>
  <c r="S195" i="2"/>
  <c r="I196" i="2"/>
  <c r="J196" i="2"/>
  <c r="K196" i="2"/>
  <c r="L196" i="2"/>
  <c r="M196" i="2"/>
  <c r="N196" i="2"/>
  <c r="O196" i="2"/>
  <c r="P196" i="2"/>
  <c r="Q196" i="2"/>
  <c r="S196" i="2"/>
  <c r="H196" i="2"/>
  <c r="H195" i="2"/>
  <c r="I170" i="2"/>
  <c r="J170" i="2"/>
  <c r="K170" i="2"/>
  <c r="L170" i="2"/>
  <c r="M170" i="2"/>
  <c r="N170" i="2"/>
  <c r="O170" i="2"/>
  <c r="P170" i="2"/>
  <c r="Q170" i="2"/>
  <c r="S170" i="2"/>
  <c r="I171" i="2"/>
  <c r="J171" i="2"/>
  <c r="K171" i="2"/>
  <c r="L171" i="2"/>
  <c r="M171" i="2"/>
  <c r="N171" i="2"/>
  <c r="O171" i="2"/>
  <c r="P171" i="2"/>
  <c r="Q171" i="2"/>
  <c r="S171" i="2"/>
  <c r="H170" i="2"/>
  <c r="H171" i="2"/>
  <c r="I161" i="2"/>
  <c r="J161" i="2"/>
  <c r="K161" i="2"/>
  <c r="L161" i="2"/>
  <c r="M161" i="2"/>
  <c r="N161" i="2"/>
  <c r="O161" i="2"/>
  <c r="P161" i="2"/>
  <c r="Q161" i="2"/>
  <c r="S161" i="2"/>
  <c r="I162" i="2"/>
  <c r="J162" i="2"/>
  <c r="K162" i="2"/>
  <c r="L162" i="2"/>
  <c r="M162" i="2"/>
  <c r="N162" i="2"/>
  <c r="O162" i="2"/>
  <c r="P162" i="2"/>
  <c r="Q162" i="2"/>
  <c r="S162" i="2"/>
  <c r="H162" i="2"/>
  <c r="H161" i="2"/>
  <c r="I151" i="2"/>
  <c r="J151" i="2"/>
  <c r="K151" i="2"/>
  <c r="L151" i="2"/>
  <c r="M151" i="2"/>
  <c r="N151" i="2"/>
  <c r="O151" i="2"/>
  <c r="P151" i="2"/>
  <c r="Q151" i="2"/>
  <c r="S151" i="2"/>
  <c r="I152" i="2"/>
  <c r="J152" i="2"/>
  <c r="K152" i="2"/>
  <c r="L152" i="2"/>
  <c r="M152" i="2"/>
  <c r="N152" i="2"/>
  <c r="O152" i="2"/>
  <c r="P152" i="2"/>
  <c r="Q152" i="2"/>
  <c r="S152" i="2"/>
  <c r="H152" i="2"/>
  <c r="H151" i="2"/>
  <c r="I142" i="2"/>
  <c r="J142" i="2"/>
  <c r="K142" i="2"/>
  <c r="L142" i="2"/>
  <c r="M142" i="2"/>
  <c r="N142" i="2"/>
  <c r="O142" i="2"/>
  <c r="P142" i="2"/>
  <c r="Q142" i="2"/>
  <c r="S142" i="2"/>
  <c r="I143" i="2"/>
  <c r="J143" i="2"/>
  <c r="K143" i="2"/>
  <c r="L143" i="2"/>
  <c r="M143" i="2"/>
  <c r="N143" i="2"/>
  <c r="O143" i="2"/>
  <c r="P143" i="2"/>
  <c r="Q143" i="2"/>
  <c r="S143" i="2"/>
  <c r="H143" i="2"/>
  <c r="H142" i="2"/>
  <c r="I130" i="2"/>
  <c r="J130" i="2"/>
  <c r="K130" i="2"/>
  <c r="L130" i="2"/>
  <c r="M130" i="2"/>
  <c r="N130" i="2"/>
  <c r="O130" i="2"/>
  <c r="P130" i="2"/>
  <c r="Q130" i="2"/>
  <c r="S130" i="2"/>
  <c r="I131" i="2"/>
  <c r="J131" i="2"/>
  <c r="K131" i="2"/>
  <c r="L131" i="2"/>
  <c r="M131" i="2"/>
  <c r="N131" i="2"/>
  <c r="O131" i="2"/>
  <c r="P131" i="2"/>
  <c r="Q131" i="2"/>
  <c r="S131" i="2"/>
  <c r="H131" i="2"/>
  <c r="H130" i="2"/>
  <c r="I120" i="2"/>
  <c r="J120" i="2"/>
  <c r="K120" i="2"/>
  <c r="L120" i="2"/>
  <c r="M120" i="2"/>
  <c r="N120" i="2"/>
  <c r="O120" i="2"/>
  <c r="P120" i="2"/>
  <c r="Q120" i="2"/>
  <c r="S120" i="2"/>
  <c r="I121" i="2"/>
  <c r="J121" i="2"/>
  <c r="K121" i="2"/>
  <c r="L121" i="2"/>
  <c r="M121" i="2"/>
  <c r="N121" i="2"/>
  <c r="O121" i="2"/>
  <c r="P121" i="2"/>
  <c r="Q121" i="2"/>
  <c r="S121" i="2"/>
  <c r="H121" i="2"/>
  <c r="H120" i="2"/>
  <c r="I109" i="2"/>
  <c r="J109" i="2"/>
  <c r="K109" i="2"/>
  <c r="L109" i="2"/>
  <c r="M109" i="2"/>
  <c r="N109" i="2"/>
  <c r="O109" i="2"/>
  <c r="P109" i="2"/>
  <c r="Q109" i="2"/>
  <c r="S109" i="2"/>
  <c r="I110" i="2"/>
  <c r="J110" i="2"/>
  <c r="K110" i="2"/>
  <c r="L110" i="2"/>
  <c r="M110" i="2"/>
  <c r="N110" i="2"/>
  <c r="O110" i="2"/>
  <c r="P110" i="2"/>
  <c r="Q110" i="2"/>
  <c r="S110" i="2"/>
  <c r="H110" i="2"/>
  <c r="H109" i="2"/>
  <c r="I100" i="2"/>
  <c r="J100" i="2"/>
  <c r="K100" i="2"/>
  <c r="L100" i="2"/>
  <c r="M100" i="2"/>
  <c r="N100" i="2"/>
  <c r="O100" i="2"/>
  <c r="P100" i="2"/>
  <c r="Q100" i="2"/>
  <c r="S100" i="2"/>
  <c r="I101" i="2"/>
  <c r="J101" i="2"/>
  <c r="K101" i="2"/>
  <c r="L101" i="2"/>
  <c r="M101" i="2"/>
  <c r="N101" i="2"/>
  <c r="O101" i="2"/>
  <c r="P101" i="2"/>
  <c r="Q101" i="2"/>
  <c r="S101" i="2"/>
  <c r="H101" i="2"/>
  <c r="H100" i="2"/>
  <c r="I92" i="2"/>
  <c r="J92" i="2"/>
  <c r="K92" i="2"/>
  <c r="L92" i="2"/>
  <c r="M92" i="2"/>
  <c r="N92" i="2"/>
  <c r="O92" i="2"/>
  <c r="P92" i="2"/>
  <c r="Q92" i="2"/>
  <c r="S92" i="2"/>
  <c r="I93" i="2"/>
  <c r="J93" i="2"/>
  <c r="K93" i="2"/>
  <c r="L93" i="2"/>
  <c r="M93" i="2"/>
  <c r="N93" i="2"/>
  <c r="O93" i="2"/>
  <c r="P93" i="2"/>
  <c r="Q93" i="2"/>
  <c r="S93" i="2"/>
  <c r="H93" i="2"/>
  <c r="H92" i="2"/>
  <c r="I83" i="2"/>
  <c r="J83" i="2"/>
  <c r="K83" i="2"/>
  <c r="L83" i="2"/>
  <c r="M83" i="2"/>
  <c r="N83" i="2"/>
  <c r="O83" i="2"/>
  <c r="P83" i="2"/>
  <c r="Q83" i="2"/>
  <c r="S83" i="2"/>
  <c r="I84" i="2"/>
  <c r="J84" i="2"/>
  <c r="K84" i="2"/>
  <c r="L84" i="2"/>
  <c r="M84" i="2"/>
  <c r="N84" i="2"/>
  <c r="O84" i="2"/>
  <c r="P84" i="2"/>
  <c r="Q84" i="2"/>
  <c r="S84" i="2"/>
  <c r="H84" i="2"/>
  <c r="H83" i="2"/>
  <c r="I73" i="2"/>
  <c r="J73" i="2"/>
  <c r="K73" i="2"/>
  <c r="L73" i="2"/>
  <c r="M73" i="2"/>
  <c r="N73" i="2"/>
  <c r="O73" i="2"/>
  <c r="P73" i="2"/>
  <c r="Q73" i="2"/>
  <c r="S73" i="2"/>
  <c r="I74" i="2"/>
  <c r="J74" i="2"/>
  <c r="K74" i="2"/>
  <c r="L74" i="2"/>
  <c r="M74" i="2"/>
  <c r="N74" i="2"/>
  <c r="O74" i="2"/>
  <c r="P74" i="2"/>
  <c r="Q74" i="2"/>
  <c r="S74" i="2"/>
  <c r="H74" i="2"/>
  <c r="H73" i="2"/>
  <c r="I65" i="2"/>
  <c r="J65" i="2"/>
  <c r="K65" i="2"/>
  <c r="L65" i="2"/>
  <c r="M65" i="2"/>
  <c r="N65" i="2"/>
  <c r="O65" i="2"/>
  <c r="P65" i="2"/>
  <c r="Q65" i="2"/>
  <c r="S65" i="2"/>
  <c r="I66" i="2"/>
  <c r="J66" i="2"/>
  <c r="K66" i="2"/>
  <c r="L66" i="2"/>
  <c r="M66" i="2"/>
  <c r="N66" i="2"/>
  <c r="O66" i="2"/>
  <c r="P66" i="2"/>
  <c r="Q66" i="2"/>
  <c r="S66" i="2"/>
  <c r="H66" i="2"/>
  <c r="H65" i="2"/>
  <c r="I56" i="2"/>
  <c r="J56" i="2"/>
  <c r="K56" i="2"/>
  <c r="L56" i="2"/>
  <c r="M56" i="2"/>
  <c r="N56" i="2"/>
  <c r="O56" i="2"/>
  <c r="P56" i="2"/>
  <c r="Q56" i="2"/>
  <c r="S56" i="2"/>
  <c r="I57" i="2"/>
  <c r="J57" i="2"/>
  <c r="K57" i="2"/>
  <c r="L57" i="2"/>
  <c r="M57" i="2"/>
  <c r="N57" i="2"/>
  <c r="O57" i="2"/>
  <c r="P57" i="2"/>
  <c r="Q57" i="2"/>
  <c r="S57" i="2"/>
  <c r="H57" i="2"/>
  <c r="H56" i="2"/>
  <c r="I47" i="2"/>
  <c r="J47" i="2"/>
  <c r="K47" i="2"/>
  <c r="L47" i="2"/>
  <c r="M47" i="2"/>
  <c r="N47" i="2"/>
  <c r="O47" i="2"/>
  <c r="P47" i="2"/>
  <c r="Q47" i="2"/>
  <c r="S47" i="2"/>
  <c r="I48" i="2"/>
  <c r="J48" i="2"/>
  <c r="K48" i="2"/>
  <c r="L48" i="2"/>
  <c r="M48" i="2"/>
  <c r="N48" i="2"/>
  <c r="O48" i="2"/>
  <c r="P48" i="2"/>
  <c r="Q48" i="2"/>
  <c r="S48" i="2"/>
  <c r="H48" i="2"/>
  <c r="H47" i="2"/>
  <c r="I24" i="2"/>
  <c r="J24" i="2"/>
  <c r="K24" i="2"/>
  <c r="L24" i="2"/>
  <c r="M24" i="2"/>
  <c r="N24" i="2"/>
  <c r="O24" i="2"/>
  <c r="P24" i="2"/>
  <c r="Q24" i="2"/>
  <c r="S24" i="2"/>
  <c r="I25" i="2"/>
  <c r="J25" i="2"/>
  <c r="K25" i="2"/>
  <c r="L25" i="2"/>
  <c r="M25" i="2"/>
  <c r="N25" i="2"/>
  <c r="O25" i="2"/>
  <c r="P25" i="2"/>
  <c r="Q25" i="2"/>
  <c r="S25" i="2"/>
  <c r="H25" i="2"/>
  <c r="H24" i="2"/>
  <c r="I18" i="2"/>
  <c r="J18" i="2"/>
  <c r="K18" i="2"/>
  <c r="L18" i="2"/>
  <c r="M18" i="2"/>
  <c r="N18" i="2"/>
  <c r="O18" i="2"/>
  <c r="P18" i="2"/>
  <c r="Q18" i="2"/>
  <c r="I19" i="2"/>
  <c r="J19" i="2"/>
  <c r="K19" i="2"/>
  <c r="L19" i="2"/>
  <c r="M19" i="2"/>
  <c r="N19" i="2"/>
  <c r="O19" i="2"/>
  <c r="P19" i="2"/>
  <c r="Q19" i="2"/>
  <c r="S19" i="2"/>
  <c r="H18" i="2"/>
  <c r="H19" i="2"/>
  <c r="I9" i="2"/>
  <c r="J9" i="2"/>
  <c r="K9" i="2"/>
  <c r="L9" i="2"/>
  <c r="M9" i="2"/>
  <c r="N9" i="2"/>
  <c r="O9" i="2"/>
  <c r="P9" i="2"/>
  <c r="Q9" i="2"/>
  <c r="S9" i="2"/>
  <c r="I10" i="2"/>
  <c r="J10" i="2"/>
  <c r="K10" i="2"/>
  <c r="L10" i="2"/>
  <c r="M10" i="2"/>
  <c r="N10" i="2"/>
  <c r="O10" i="2"/>
  <c r="P10" i="2"/>
  <c r="Q10" i="2"/>
  <c r="S10" i="2"/>
  <c r="H10" i="2"/>
  <c r="H9" i="2"/>
  <c r="U315" i="1"/>
  <c r="U316" i="1"/>
  <c r="U317" i="1"/>
  <c r="U318" i="1"/>
  <c r="U286" i="1"/>
  <c r="U287" i="1"/>
  <c r="U288" i="1"/>
  <c r="U289" i="1"/>
  <c r="U270" i="1"/>
  <c r="U271" i="1"/>
  <c r="U272" i="1"/>
  <c r="U273" i="1"/>
  <c r="U254" i="1"/>
  <c r="U255" i="1"/>
  <c r="U256" i="1"/>
  <c r="U257" i="1"/>
  <c r="U167" i="1"/>
  <c r="U168" i="1"/>
  <c r="U169" i="1"/>
  <c r="J317" i="1"/>
  <c r="K317" i="1"/>
  <c r="L317" i="1"/>
  <c r="M317" i="1"/>
  <c r="N317" i="1"/>
  <c r="O317" i="1"/>
  <c r="P317" i="1"/>
  <c r="Q317" i="1"/>
  <c r="R317" i="1"/>
  <c r="J318" i="1"/>
  <c r="K318" i="1"/>
  <c r="L318" i="1"/>
  <c r="M318" i="1"/>
  <c r="N318" i="1"/>
  <c r="O318" i="1"/>
  <c r="P318" i="1"/>
  <c r="Q318" i="1"/>
  <c r="R318" i="1"/>
  <c r="I318" i="1"/>
  <c r="I317" i="1"/>
  <c r="J315" i="1"/>
  <c r="K315" i="1"/>
  <c r="L315" i="1"/>
  <c r="M315" i="1"/>
  <c r="N315" i="1"/>
  <c r="O315" i="1"/>
  <c r="P315" i="1"/>
  <c r="Q315" i="1"/>
  <c r="R315" i="1"/>
  <c r="J316" i="1"/>
  <c r="K316" i="1"/>
  <c r="L316" i="1"/>
  <c r="M316" i="1"/>
  <c r="N316" i="1"/>
  <c r="O316" i="1"/>
  <c r="P316" i="1"/>
  <c r="Q316" i="1"/>
  <c r="R316" i="1"/>
  <c r="I316" i="1"/>
  <c r="I315" i="1"/>
  <c r="J286" i="1"/>
  <c r="K286" i="1"/>
  <c r="L286" i="1"/>
  <c r="M286" i="1"/>
  <c r="N286" i="1"/>
  <c r="O286" i="1"/>
  <c r="P286" i="1"/>
  <c r="Q286" i="1"/>
  <c r="R286" i="1"/>
  <c r="J287" i="1"/>
  <c r="K287" i="1"/>
  <c r="L287" i="1"/>
  <c r="M287" i="1"/>
  <c r="N287" i="1"/>
  <c r="O287" i="1"/>
  <c r="P287" i="1"/>
  <c r="Q287" i="1"/>
  <c r="R287" i="1"/>
  <c r="J288" i="1"/>
  <c r="K288" i="1"/>
  <c r="L288" i="1"/>
  <c r="M288" i="1"/>
  <c r="N288" i="1"/>
  <c r="O288" i="1"/>
  <c r="P288" i="1"/>
  <c r="Q288" i="1"/>
  <c r="R288" i="1"/>
  <c r="J289" i="1"/>
  <c r="K289" i="1"/>
  <c r="L289" i="1"/>
  <c r="M289" i="1"/>
  <c r="N289" i="1"/>
  <c r="O289" i="1"/>
  <c r="P289" i="1"/>
  <c r="Q289" i="1"/>
  <c r="R289" i="1"/>
  <c r="I289" i="1"/>
  <c r="I288" i="1"/>
  <c r="I287" i="1"/>
  <c r="I286" i="1"/>
  <c r="J273" i="1"/>
  <c r="K273" i="1"/>
  <c r="L273" i="1"/>
  <c r="M273" i="1"/>
  <c r="N273" i="1"/>
  <c r="O273" i="1"/>
  <c r="P273" i="1"/>
  <c r="Q273" i="1"/>
  <c r="R273" i="1"/>
  <c r="I273" i="1"/>
  <c r="J272" i="1"/>
  <c r="K272" i="1"/>
  <c r="L272" i="1"/>
  <c r="M272" i="1"/>
  <c r="N272" i="1"/>
  <c r="O272" i="1"/>
  <c r="P272" i="1"/>
  <c r="Q272" i="1"/>
  <c r="R272" i="1"/>
  <c r="I272" i="1"/>
  <c r="J271" i="1"/>
  <c r="K271" i="1"/>
  <c r="L271" i="1"/>
  <c r="M271" i="1"/>
  <c r="N271" i="1"/>
  <c r="O271" i="1"/>
  <c r="P271" i="1"/>
  <c r="Q271" i="1"/>
  <c r="R271" i="1"/>
  <c r="I271" i="1"/>
  <c r="J270" i="1"/>
  <c r="K270" i="1"/>
  <c r="L270" i="1"/>
  <c r="M270" i="1"/>
  <c r="N270" i="1"/>
  <c r="O270" i="1"/>
  <c r="P270" i="1"/>
  <c r="Q270" i="1"/>
  <c r="R270" i="1"/>
  <c r="I270" i="1"/>
  <c r="J257" i="1"/>
  <c r="K257" i="1"/>
  <c r="L257" i="1"/>
  <c r="M257" i="1"/>
  <c r="N257" i="1"/>
  <c r="O257" i="1"/>
  <c r="P257" i="1"/>
  <c r="Q257" i="1"/>
  <c r="R257" i="1"/>
  <c r="I257" i="1"/>
  <c r="J256" i="1"/>
  <c r="K256" i="1"/>
  <c r="L256" i="1"/>
  <c r="M256" i="1"/>
  <c r="N256" i="1"/>
  <c r="O256" i="1"/>
  <c r="P256" i="1"/>
  <c r="Q256" i="1"/>
  <c r="R256" i="1"/>
  <c r="I256" i="1"/>
  <c r="J255" i="1"/>
  <c r="K255" i="1"/>
  <c r="L255" i="1"/>
  <c r="M255" i="1"/>
  <c r="N255" i="1"/>
  <c r="O255" i="1"/>
  <c r="P255" i="1"/>
  <c r="Q255" i="1"/>
  <c r="R255" i="1"/>
  <c r="I255" i="1"/>
  <c r="J254" i="1"/>
  <c r="K254" i="1"/>
  <c r="L254" i="1"/>
  <c r="M254" i="1"/>
  <c r="N254" i="1"/>
  <c r="O254" i="1"/>
  <c r="P254" i="1"/>
  <c r="Q254" i="1"/>
  <c r="R254" i="1"/>
  <c r="I254" i="1"/>
  <c r="J169" i="1"/>
  <c r="K169" i="1"/>
  <c r="L169" i="1"/>
  <c r="M169" i="1"/>
  <c r="N169" i="1"/>
  <c r="O169" i="1"/>
  <c r="P169" i="1"/>
  <c r="Q169" i="1"/>
  <c r="R169" i="1"/>
  <c r="I169" i="1"/>
  <c r="J168" i="1"/>
  <c r="K168" i="1"/>
  <c r="L168" i="1"/>
  <c r="M168" i="1"/>
  <c r="N168" i="1"/>
  <c r="O168" i="1"/>
  <c r="P168" i="1"/>
  <c r="Q168" i="1"/>
  <c r="R168" i="1"/>
  <c r="I168" i="1"/>
  <c r="J167" i="1"/>
  <c r="K167" i="1"/>
  <c r="L167" i="1"/>
  <c r="M167" i="1"/>
  <c r="N167" i="1"/>
  <c r="O167" i="1"/>
  <c r="P167" i="1"/>
  <c r="Q167" i="1"/>
  <c r="R167" i="1"/>
  <c r="I167" i="1"/>
  <c r="J166" i="1"/>
  <c r="K166" i="1"/>
  <c r="L166" i="1"/>
  <c r="M166" i="1"/>
  <c r="N166" i="1"/>
  <c r="O166" i="1"/>
  <c r="P166" i="1"/>
  <c r="Q166" i="1"/>
  <c r="R166" i="1"/>
  <c r="I166" i="1"/>
  <c r="BA7" i="1"/>
  <c r="BB7" i="1"/>
  <c r="BA8" i="1"/>
  <c r="BB8" i="1"/>
  <c r="BA9" i="1"/>
  <c r="BB9" i="1"/>
  <c r="BA10" i="1"/>
  <c r="BB10" i="1"/>
  <c r="BA11" i="1"/>
  <c r="BB11" i="1"/>
  <c r="BA12" i="1"/>
  <c r="BB12" i="1"/>
  <c r="BA13" i="1"/>
  <c r="BB13" i="1"/>
  <c r="BA14" i="1"/>
  <c r="BB14" i="1"/>
  <c r="BA15" i="1"/>
  <c r="BB15" i="1"/>
  <c r="BA16" i="1"/>
  <c r="BB16" i="1"/>
  <c r="BA17" i="1"/>
  <c r="BB17" i="1"/>
  <c r="BA18" i="1"/>
  <c r="BB18" i="1"/>
  <c r="BA19" i="1"/>
  <c r="BB19" i="1"/>
  <c r="BA20" i="1"/>
  <c r="BB20" i="1"/>
  <c r="BA21" i="1"/>
  <c r="BB21" i="1"/>
  <c r="AM160" i="1" l="1"/>
  <c r="AM161" i="1"/>
  <c r="AM162" i="1"/>
  <c r="AM163" i="1"/>
  <c r="AM164" i="1"/>
  <c r="AM165" i="1"/>
  <c r="AM245" i="1"/>
  <c r="AM246" i="1"/>
  <c r="AM247" i="1"/>
  <c r="AM248" i="1"/>
  <c r="AM249" i="1"/>
  <c r="AM250" i="1"/>
  <c r="AM251" i="1"/>
  <c r="AM252" i="1"/>
  <c r="AM253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306" i="1"/>
  <c r="AM307" i="1"/>
  <c r="AM308" i="1"/>
  <c r="AM309" i="1"/>
  <c r="AM310" i="1"/>
  <c r="AM311" i="1"/>
  <c r="AM312" i="1"/>
  <c r="AM313" i="1"/>
  <c r="AM314" i="1"/>
  <c r="W160" i="1" l="1"/>
  <c r="X160" i="1"/>
  <c r="Y160" i="1"/>
  <c r="Z160" i="1"/>
  <c r="AA160" i="1"/>
  <c r="AB160" i="1"/>
  <c r="AC160" i="1"/>
  <c r="AD160" i="1"/>
  <c r="W161" i="1"/>
  <c r="X161" i="1"/>
  <c r="Y161" i="1"/>
  <c r="Z161" i="1"/>
  <c r="AA161" i="1"/>
  <c r="AB161" i="1"/>
  <c r="AC161" i="1"/>
  <c r="AD161" i="1"/>
  <c r="W162" i="1"/>
  <c r="X162" i="1"/>
  <c r="Y162" i="1"/>
  <c r="Z162" i="1"/>
  <c r="AA162" i="1"/>
  <c r="AB162" i="1"/>
  <c r="AC162" i="1"/>
  <c r="AD162" i="1"/>
  <c r="W163" i="1"/>
  <c r="X163" i="1"/>
  <c r="Y163" i="1"/>
  <c r="Z163" i="1"/>
  <c r="AA163" i="1"/>
  <c r="AB163" i="1"/>
  <c r="AC163" i="1"/>
  <c r="AD163" i="1"/>
  <c r="W164" i="1"/>
  <c r="X164" i="1"/>
  <c r="Y164" i="1"/>
  <c r="Z164" i="1"/>
  <c r="AA164" i="1"/>
  <c r="AB164" i="1"/>
  <c r="AC164" i="1"/>
  <c r="AD164" i="1"/>
  <c r="W165" i="1"/>
  <c r="X165" i="1"/>
  <c r="Y165" i="1"/>
  <c r="Z165" i="1"/>
  <c r="AA165" i="1"/>
  <c r="AB165" i="1"/>
  <c r="AC165" i="1"/>
  <c r="AD165" i="1"/>
  <c r="W245" i="1"/>
  <c r="X245" i="1"/>
  <c r="Y245" i="1"/>
  <c r="Z245" i="1"/>
  <c r="AA245" i="1"/>
  <c r="AB245" i="1"/>
  <c r="AC245" i="1"/>
  <c r="AD245" i="1"/>
  <c r="W246" i="1"/>
  <c r="X246" i="1"/>
  <c r="Y246" i="1"/>
  <c r="Z246" i="1"/>
  <c r="AA246" i="1"/>
  <c r="AB246" i="1"/>
  <c r="AC246" i="1"/>
  <c r="AD246" i="1"/>
  <c r="W247" i="1"/>
  <c r="X247" i="1"/>
  <c r="Y247" i="1"/>
  <c r="Z247" i="1"/>
  <c r="AA247" i="1"/>
  <c r="AB247" i="1"/>
  <c r="AC247" i="1"/>
  <c r="AD247" i="1"/>
  <c r="W248" i="1"/>
  <c r="X248" i="1"/>
  <c r="Y248" i="1"/>
  <c r="Z248" i="1"/>
  <c r="AA248" i="1"/>
  <c r="AB248" i="1"/>
  <c r="AC248" i="1"/>
  <c r="AD248" i="1"/>
  <c r="W249" i="1"/>
  <c r="X249" i="1"/>
  <c r="Y249" i="1"/>
  <c r="Z249" i="1"/>
  <c r="AA249" i="1"/>
  <c r="AB249" i="1"/>
  <c r="AC249" i="1"/>
  <c r="AD249" i="1"/>
  <c r="W250" i="1"/>
  <c r="X250" i="1"/>
  <c r="Y250" i="1"/>
  <c r="Z250" i="1"/>
  <c r="AA250" i="1"/>
  <c r="AB250" i="1"/>
  <c r="AC250" i="1"/>
  <c r="AD250" i="1"/>
  <c r="W251" i="1"/>
  <c r="X251" i="1"/>
  <c r="Y251" i="1"/>
  <c r="Z251" i="1"/>
  <c r="AA251" i="1"/>
  <c r="AB251" i="1"/>
  <c r="AC251" i="1"/>
  <c r="AD251" i="1"/>
  <c r="W252" i="1"/>
  <c r="X252" i="1"/>
  <c r="Y252" i="1"/>
  <c r="Z252" i="1"/>
  <c r="AA252" i="1"/>
  <c r="AB252" i="1"/>
  <c r="AC252" i="1"/>
  <c r="AD252" i="1"/>
  <c r="W253" i="1"/>
  <c r="X253" i="1"/>
  <c r="Y253" i="1"/>
  <c r="Z253" i="1"/>
  <c r="AA253" i="1"/>
  <c r="AB253" i="1"/>
  <c r="AC253" i="1"/>
  <c r="AD253" i="1"/>
  <c r="W258" i="1"/>
  <c r="X258" i="1"/>
  <c r="Y258" i="1"/>
  <c r="Z258" i="1"/>
  <c r="AA258" i="1"/>
  <c r="AB258" i="1"/>
  <c r="AC258" i="1"/>
  <c r="AD258" i="1"/>
  <c r="W259" i="1"/>
  <c r="X259" i="1"/>
  <c r="Y259" i="1"/>
  <c r="Z259" i="1"/>
  <c r="AA259" i="1"/>
  <c r="AB259" i="1"/>
  <c r="AC259" i="1"/>
  <c r="AD259" i="1"/>
  <c r="W260" i="1"/>
  <c r="X260" i="1"/>
  <c r="Y260" i="1"/>
  <c r="Z260" i="1"/>
  <c r="AA260" i="1"/>
  <c r="AB260" i="1"/>
  <c r="AC260" i="1"/>
  <c r="AD260" i="1"/>
  <c r="W261" i="1"/>
  <c r="X261" i="1"/>
  <c r="Y261" i="1"/>
  <c r="Z261" i="1"/>
  <c r="AA261" i="1"/>
  <c r="AB261" i="1"/>
  <c r="AC261" i="1"/>
  <c r="AD261" i="1"/>
  <c r="W262" i="1"/>
  <c r="X262" i="1"/>
  <c r="Y262" i="1"/>
  <c r="Z262" i="1"/>
  <c r="AA262" i="1"/>
  <c r="AB262" i="1"/>
  <c r="AC262" i="1"/>
  <c r="AD262" i="1"/>
  <c r="W263" i="1"/>
  <c r="X263" i="1"/>
  <c r="Y263" i="1"/>
  <c r="Z263" i="1"/>
  <c r="AA263" i="1"/>
  <c r="AB263" i="1"/>
  <c r="AC263" i="1"/>
  <c r="AD263" i="1"/>
  <c r="W264" i="1"/>
  <c r="X264" i="1"/>
  <c r="Y264" i="1"/>
  <c r="Z264" i="1"/>
  <c r="AA264" i="1"/>
  <c r="AB264" i="1"/>
  <c r="AC264" i="1"/>
  <c r="AD264" i="1"/>
  <c r="W265" i="1"/>
  <c r="X265" i="1"/>
  <c r="Y265" i="1"/>
  <c r="Z265" i="1"/>
  <c r="AA265" i="1"/>
  <c r="AB265" i="1"/>
  <c r="AC265" i="1"/>
  <c r="AD265" i="1"/>
  <c r="W266" i="1"/>
  <c r="X266" i="1"/>
  <c r="Y266" i="1"/>
  <c r="Z266" i="1"/>
  <c r="AA266" i="1"/>
  <c r="AB266" i="1"/>
  <c r="AC266" i="1"/>
  <c r="AD266" i="1"/>
  <c r="W267" i="1"/>
  <c r="X267" i="1"/>
  <c r="Y267" i="1"/>
  <c r="Z267" i="1"/>
  <c r="AA267" i="1"/>
  <c r="AB267" i="1"/>
  <c r="AC267" i="1"/>
  <c r="AD267" i="1"/>
  <c r="W268" i="1"/>
  <c r="X268" i="1"/>
  <c r="Y268" i="1"/>
  <c r="Z268" i="1"/>
  <c r="AA268" i="1"/>
  <c r="AB268" i="1"/>
  <c r="AC268" i="1"/>
  <c r="AD268" i="1"/>
  <c r="W269" i="1"/>
  <c r="X269" i="1"/>
  <c r="Y269" i="1"/>
  <c r="Z269" i="1"/>
  <c r="AA269" i="1"/>
  <c r="AB269" i="1"/>
  <c r="AC269" i="1"/>
  <c r="AD269" i="1"/>
  <c r="W274" i="1"/>
  <c r="X274" i="1"/>
  <c r="Y274" i="1"/>
  <c r="Z274" i="1"/>
  <c r="AA274" i="1"/>
  <c r="AB274" i="1"/>
  <c r="AC274" i="1"/>
  <c r="AD274" i="1"/>
  <c r="W275" i="1"/>
  <c r="X275" i="1"/>
  <c r="Y275" i="1"/>
  <c r="Z275" i="1"/>
  <c r="AA275" i="1"/>
  <c r="AB275" i="1"/>
  <c r="AC275" i="1"/>
  <c r="AD275" i="1"/>
  <c r="W276" i="1"/>
  <c r="X276" i="1"/>
  <c r="Y276" i="1"/>
  <c r="Z276" i="1"/>
  <c r="AA276" i="1"/>
  <c r="AB276" i="1"/>
  <c r="AC276" i="1"/>
  <c r="AD276" i="1"/>
  <c r="W277" i="1"/>
  <c r="X277" i="1"/>
  <c r="Y277" i="1"/>
  <c r="Z277" i="1"/>
  <c r="AA277" i="1"/>
  <c r="AB277" i="1"/>
  <c r="AC277" i="1"/>
  <c r="AD277" i="1"/>
  <c r="W278" i="1"/>
  <c r="X278" i="1"/>
  <c r="Y278" i="1"/>
  <c r="Z278" i="1"/>
  <c r="AA278" i="1"/>
  <c r="AB278" i="1"/>
  <c r="AC278" i="1"/>
  <c r="AD278" i="1"/>
  <c r="W279" i="1"/>
  <c r="X279" i="1"/>
  <c r="Y279" i="1"/>
  <c r="Z279" i="1"/>
  <c r="AA279" i="1"/>
  <c r="AB279" i="1"/>
  <c r="AC279" i="1"/>
  <c r="AD279" i="1"/>
  <c r="W280" i="1"/>
  <c r="X280" i="1"/>
  <c r="Y280" i="1"/>
  <c r="Z280" i="1"/>
  <c r="AA280" i="1"/>
  <c r="AB280" i="1"/>
  <c r="AC280" i="1"/>
  <c r="AD280" i="1"/>
  <c r="W281" i="1"/>
  <c r="X281" i="1"/>
  <c r="Y281" i="1"/>
  <c r="Z281" i="1"/>
  <c r="AA281" i="1"/>
  <c r="AB281" i="1"/>
  <c r="AC281" i="1"/>
  <c r="AD281" i="1"/>
  <c r="W282" i="1"/>
  <c r="X282" i="1"/>
  <c r="Y282" i="1"/>
  <c r="Z282" i="1"/>
  <c r="AA282" i="1"/>
  <c r="AB282" i="1"/>
  <c r="AC282" i="1"/>
  <c r="AD282" i="1"/>
  <c r="W283" i="1"/>
  <c r="X283" i="1"/>
  <c r="Y283" i="1"/>
  <c r="Z283" i="1"/>
  <c r="AA283" i="1"/>
  <c r="AB283" i="1"/>
  <c r="AC283" i="1"/>
  <c r="AD283" i="1"/>
  <c r="W284" i="1"/>
  <c r="X284" i="1"/>
  <c r="Y284" i="1"/>
  <c r="Z284" i="1"/>
  <c r="AA284" i="1"/>
  <c r="AB284" i="1"/>
  <c r="AC284" i="1"/>
  <c r="AD284" i="1"/>
  <c r="W285" i="1"/>
  <c r="X285" i="1"/>
  <c r="Y285" i="1"/>
  <c r="Z285" i="1"/>
  <c r="AA285" i="1"/>
  <c r="AB285" i="1"/>
  <c r="AC285" i="1"/>
  <c r="AD285" i="1"/>
  <c r="W306" i="1"/>
  <c r="X306" i="1"/>
  <c r="Y306" i="1"/>
  <c r="Z306" i="1"/>
  <c r="AA306" i="1"/>
  <c r="AB306" i="1"/>
  <c r="AC306" i="1"/>
  <c r="AD306" i="1"/>
  <c r="W307" i="1"/>
  <c r="X307" i="1"/>
  <c r="Y307" i="1"/>
  <c r="Z307" i="1"/>
  <c r="AA307" i="1"/>
  <c r="AB307" i="1"/>
  <c r="AC307" i="1"/>
  <c r="AD307" i="1"/>
  <c r="W308" i="1"/>
  <c r="X308" i="1"/>
  <c r="Y308" i="1"/>
  <c r="Z308" i="1"/>
  <c r="AA308" i="1"/>
  <c r="AB308" i="1"/>
  <c r="AC308" i="1"/>
  <c r="AD308" i="1"/>
  <c r="W309" i="1"/>
  <c r="X309" i="1"/>
  <c r="Y309" i="1"/>
  <c r="Z309" i="1"/>
  <c r="AA309" i="1"/>
  <c r="AB309" i="1"/>
  <c r="AC309" i="1"/>
  <c r="AD309" i="1"/>
  <c r="W310" i="1"/>
  <c r="X310" i="1"/>
  <c r="Y310" i="1"/>
  <c r="Z310" i="1"/>
  <c r="AA310" i="1"/>
  <c r="AB310" i="1"/>
  <c r="AC310" i="1"/>
  <c r="AD310" i="1"/>
  <c r="W311" i="1"/>
  <c r="X311" i="1"/>
  <c r="Y311" i="1"/>
  <c r="Z311" i="1"/>
  <c r="AA311" i="1"/>
  <c r="AB311" i="1"/>
  <c r="AC311" i="1"/>
  <c r="AD311" i="1"/>
  <c r="W312" i="1"/>
  <c r="X312" i="1"/>
  <c r="Y312" i="1"/>
  <c r="Z312" i="1"/>
  <c r="AA312" i="1"/>
  <c r="AB312" i="1"/>
  <c r="AC312" i="1"/>
  <c r="AD312" i="1"/>
  <c r="W313" i="1"/>
  <c r="X313" i="1"/>
  <c r="Y313" i="1"/>
  <c r="Z313" i="1"/>
  <c r="AA313" i="1"/>
  <c r="AB313" i="1"/>
  <c r="AC313" i="1"/>
  <c r="AD313" i="1"/>
  <c r="W314" i="1"/>
  <c r="X314" i="1"/>
  <c r="Y314" i="1"/>
  <c r="Z314" i="1"/>
  <c r="AA314" i="1"/>
  <c r="AB314" i="1"/>
  <c r="AC314" i="1"/>
  <c r="AD314" i="1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AE245" i="1" l="1"/>
  <c r="AG245" i="1" s="1"/>
  <c r="AE283" i="1"/>
  <c r="AF283" i="1" s="1"/>
  <c r="AE277" i="1"/>
  <c r="AI277" i="1" s="1"/>
  <c r="AE266" i="1"/>
  <c r="AI266" i="1" s="1"/>
  <c r="AE282" i="1"/>
  <c r="AI282" i="1" s="1"/>
  <c r="AE311" i="1"/>
  <c r="AF311" i="1" s="1"/>
  <c r="AE314" i="1"/>
  <c r="AH314" i="1" s="1"/>
  <c r="AE264" i="1"/>
  <c r="AH264" i="1" s="1"/>
  <c r="AE280" i="1"/>
  <c r="AG280" i="1" s="1"/>
  <c r="AE161" i="1"/>
  <c r="AI161" i="1" s="1"/>
  <c r="AE164" i="1"/>
  <c r="AI164" i="1" s="1"/>
  <c r="AE284" i="1"/>
  <c r="AF284" i="1" s="1"/>
  <c r="AE246" i="1"/>
  <c r="AI246" i="1" s="1"/>
  <c r="AE269" i="1"/>
  <c r="AG269" i="1" s="1"/>
  <c r="AE274" i="1"/>
  <c r="AI274" i="1" s="1"/>
  <c r="AE162" i="1"/>
  <c r="AF162" i="1" s="1"/>
  <c r="AE310" i="1"/>
  <c r="AF310" i="1" s="1"/>
  <c r="AE312" i="1"/>
  <c r="AF312" i="1" s="1"/>
  <c r="AE285" i="1"/>
  <c r="AF285" i="1" s="1"/>
  <c r="AE267" i="1"/>
  <c r="AF267" i="1" s="1"/>
  <c r="AE258" i="1"/>
  <c r="AG258" i="1" s="1"/>
  <c r="AE248" i="1"/>
  <c r="AF248" i="1" s="1"/>
  <c r="AE306" i="1"/>
  <c r="AG306" i="1" s="1"/>
  <c r="AE279" i="1"/>
  <c r="AG279" i="1" s="1"/>
  <c r="AE165" i="1"/>
  <c r="AG165" i="1" s="1"/>
  <c r="AE253" i="1"/>
  <c r="AH253" i="1" s="1"/>
  <c r="AE250" i="1"/>
  <c r="AI250" i="1" s="1"/>
  <c r="AE309" i="1"/>
  <c r="AF309" i="1" s="1"/>
  <c r="AE261" i="1"/>
  <c r="AI261" i="1" s="1"/>
  <c r="AE307" i="1"/>
  <c r="AH307" i="1" s="1"/>
  <c r="AE268" i="1"/>
  <c r="AI268" i="1" s="1"/>
  <c r="AE278" i="1"/>
  <c r="AF278" i="1" s="1"/>
  <c r="AE275" i="1"/>
  <c r="AG275" i="1" s="1"/>
  <c r="AE259" i="1"/>
  <c r="AI259" i="1" s="1"/>
  <c r="AE247" i="1"/>
  <c r="AG247" i="1" s="1"/>
  <c r="AE265" i="1"/>
  <c r="AI265" i="1" s="1"/>
  <c r="AE163" i="1"/>
  <c r="AG163" i="1" s="1"/>
  <c r="AE252" i="1"/>
  <c r="AI252" i="1" s="1"/>
  <c r="AE249" i="1"/>
  <c r="AI249" i="1" s="1"/>
  <c r="AE313" i="1"/>
  <c r="AI313" i="1" s="1"/>
  <c r="AE251" i="1"/>
  <c r="AI251" i="1" s="1"/>
  <c r="AE262" i="1"/>
  <c r="AF262" i="1" s="1"/>
  <c r="AE160" i="1"/>
  <c r="AI160" i="1" s="1"/>
  <c r="AE281" i="1"/>
  <c r="AI281" i="1" s="1"/>
  <c r="AE263" i="1"/>
  <c r="AH263" i="1" s="1"/>
  <c r="AE260" i="1"/>
  <c r="AF260" i="1" s="1"/>
  <c r="AE308" i="1"/>
  <c r="AH308" i="1" s="1"/>
  <c r="AE276" i="1"/>
  <c r="AH276" i="1" s="1"/>
  <c r="R257" i="2"/>
  <c r="R258" i="2"/>
  <c r="R259" i="2"/>
  <c r="R260" i="2"/>
  <c r="R261" i="2"/>
  <c r="R262" i="2"/>
  <c r="R263" i="2"/>
  <c r="R264" i="2"/>
  <c r="R265" i="2"/>
  <c r="R256" i="2"/>
  <c r="AH245" i="1" l="1"/>
  <c r="AI245" i="1"/>
  <c r="AF245" i="1"/>
  <c r="AL245" i="1" s="1"/>
  <c r="AH277" i="1"/>
  <c r="AK277" i="1" s="1"/>
  <c r="AG311" i="1"/>
  <c r="AI269" i="1"/>
  <c r="AH248" i="1"/>
  <c r="AI248" i="1"/>
  <c r="AG277" i="1"/>
  <c r="AF258" i="1"/>
  <c r="AL258" i="1" s="1"/>
  <c r="AI258" i="1"/>
  <c r="AH258" i="1"/>
  <c r="AH279" i="1"/>
  <c r="AF266" i="1"/>
  <c r="AH309" i="1"/>
  <c r="AF246" i="1"/>
  <c r="AG282" i="1"/>
  <c r="AF264" i="1"/>
  <c r="AH266" i="1"/>
  <c r="AK266" i="1" s="1"/>
  <c r="AG267" i="1"/>
  <c r="AL267" i="1" s="1"/>
  <c r="AH282" i="1"/>
  <c r="AK282" i="1" s="1"/>
  <c r="AI311" i="1"/>
  <c r="AI267" i="1"/>
  <c r="AH311" i="1"/>
  <c r="AI264" i="1"/>
  <c r="AK264" i="1" s="1"/>
  <c r="AF277" i="1"/>
  <c r="AG314" i="1"/>
  <c r="AF253" i="1"/>
  <c r="AG253" i="1"/>
  <c r="AG162" i="1"/>
  <c r="AL162" i="1" s="1"/>
  <c r="AG264" i="1"/>
  <c r="AF314" i="1"/>
  <c r="AH246" i="1"/>
  <c r="AK246" i="1" s="1"/>
  <c r="AH274" i="1"/>
  <c r="AK274" i="1" s="1"/>
  <c r="AH269" i="1"/>
  <c r="AH310" i="1"/>
  <c r="AF282" i="1"/>
  <c r="AI314" i="1"/>
  <c r="AK314" i="1" s="1"/>
  <c r="AG310" i="1"/>
  <c r="AL310" i="1" s="1"/>
  <c r="AI280" i="1"/>
  <c r="AH267" i="1"/>
  <c r="AI162" i="1"/>
  <c r="AG266" i="1"/>
  <c r="AG284" i="1"/>
  <c r="AG283" i="1"/>
  <c r="AI310" i="1"/>
  <c r="AG250" i="1"/>
  <c r="AI283" i="1"/>
  <c r="AG274" i="1"/>
  <c r="AH250" i="1"/>
  <c r="AK250" i="1" s="1"/>
  <c r="AF274" i="1"/>
  <c r="AI309" i="1"/>
  <c r="AH283" i="1"/>
  <c r="AI307" i="1"/>
  <c r="AK307" i="1" s="1"/>
  <c r="AH284" i="1"/>
  <c r="AI284" i="1"/>
  <c r="AH306" i="1"/>
  <c r="AF280" i="1"/>
  <c r="AL280" i="1" s="1"/>
  <c r="AF307" i="1"/>
  <c r="AI253" i="1"/>
  <c r="AK253" i="1" s="1"/>
  <c r="AI262" i="1"/>
  <c r="AG161" i="1"/>
  <c r="AF164" i="1"/>
  <c r="AF161" i="1"/>
  <c r="AG261" i="1"/>
  <c r="AF279" i="1"/>
  <c r="AF261" i="1"/>
  <c r="AG160" i="1"/>
  <c r="AH261" i="1"/>
  <c r="AK261" i="1" s="1"/>
  <c r="AH161" i="1"/>
  <c r="AK161" i="1" s="1"/>
  <c r="AG285" i="1"/>
  <c r="AL285" i="1" s="1"/>
  <c r="AF165" i="1"/>
  <c r="AL165" i="1" s="1"/>
  <c r="AG309" i="1"/>
  <c r="AG307" i="1"/>
  <c r="AH164" i="1"/>
  <c r="AK164" i="1" s="1"/>
  <c r="AH285" i="1"/>
  <c r="AI165" i="1"/>
  <c r="AH280" i="1"/>
  <c r="AF250" i="1"/>
  <c r="AH249" i="1"/>
  <c r="AK249" i="1" s="1"/>
  <c r="AG259" i="1"/>
  <c r="AF269" i="1"/>
  <c r="AI306" i="1"/>
  <c r="AI278" i="1"/>
  <c r="AH162" i="1"/>
  <c r="AG281" i="1"/>
  <c r="AG248" i="1"/>
  <c r="AL248" i="1" s="1"/>
  <c r="AH312" i="1"/>
  <c r="AF259" i="1"/>
  <c r="AL311" i="1"/>
  <c r="AG164" i="1"/>
  <c r="AI312" i="1"/>
  <c r="AG246" i="1"/>
  <c r="AI260" i="1"/>
  <c r="AG249" i="1"/>
  <c r="AF249" i="1"/>
  <c r="AF247" i="1"/>
  <c r="AH165" i="1"/>
  <c r="AI285" i="1"/>
  <c r="AI247" i="1"/>
  <c r="AG312" i="1"/>
  <c r="AL312" i="1" s="1"/>
  <c r="AF306" i="1"/>
  <c r="AH259" i="1"/>
  <c r="AK259" i="1" s="1"/>
  <c r="AI279" i="1"/>
  <c r="AF308" i="1"/>
  <c r="AF265" i="1"/>
  <c r="AI275" i="1"/>
  <c r="AI308" i="1"/>
  <c r="AK308" i="1" s="1"/>
  <c r="AF281" i="1"/>
  <c r="AF163" i="1"/>
  <c r="AF276" i="1"/>
  <c r="AG278" i="1"/>
  <c r="AL278" i="1" s="1"/>
  <c r="AH265" i="1"/>
  <c r="AK265" i="1" s="1"/>
  <c r="AG268" i="1"/>
  <c r="AI263" i="1"/>
  <c r="AK263" i="1" s="1"/>
  <c r="AG276" i="1"/>
  <c r="AH160" i="1"/>
  <c r="AK160" i="1" s="1"/>
  <c r="AH278" i="1"/>
  <c r="AH281" i="1"/>
  <c r="AI276" i="1"/>
  <c r="AK276" i="1" s="1"/>
  <c r="AG265" i="1"/>
  <c r="AF275" i="1"/>
  <c r="AH268" i="1"/>
  <c r="AK268" i="1" s="1"/>
  <c r="AF268" i="1"/>
  <c r="AH275" i="1"/>
  <c r="AI163" i="1"/>
  <c r="AG308" i="1"/>
  <c r="AF160" i="1"/>
  <c r="AH260" i="1"/>
  <c r="AH163" i="1"/>
  <c r="AH262" i="1"/>
  <c r="AG252" i="1"/>
  <c r="AG260" i="1"/>
  <c r="AL260" i="1" s="1"/>
  <c r="AG313" i="1"/>
  <c r="AF313" i="1"/>
  <c r="AG262" i="1"/>
  <c r="AH313" i="1"/>
  <c r="AK313" i="1" s="1"/>
  <c r="AF251" i="1"/>
  <c r="AG251" i="1"/>
  <c r="AH251" i="1"/>
  <c r="AK251" i="1" s="1"/>
  <c r="AH247" i="1"/>
  <c r="AF252" i="1"/>
  <c r="AG263" i="1"/>
  <c r="AF263" i="1"/>
  <c r="AH252" i="1"/>
  <c r="AK252" i="1" s="1"/>
  <c r="R239" i="2"/>
  <c r="R240" i="2"/>
  <c r="R241" i="2"/>
  <c r="R242" i="2"/>
  <c r="R243" i="2"/>
  <c r="R244" i="2"/>
  <c r="R245" i="2"/>
  <c r="R246" i="2"/>
  <c r="R247" i="2"/>
  <c r="R248" i="2"/>
  <c r="R249" i="2"/>
  <c r="R250" i="2"/>
  <c r="R238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11" i="2"/>
  <c r="AK245" i="1" l="1"/>
  <c r="AJ245" i="1"/>
  <c r="AN245" i="1"/>
  <c r="AK248" i="1"/>
  <c r="AJ267" i="1"/>
  <c r="AK258" i="1"/>
  <c r="AL266" i="1"/>
  <c r="AJ258" i="1"/>
  <c r="AK279" i="1"/>
  <c r="AN258" i="1"/>
  <c r="AJ277" i="1"/>
  <c r="AK269" i="1"/>
  <c r="AN311" i="1"/>
  <c r="AJ314" i="1"/>
  <c r="AL282" i="1"/>
  <c r="AL246" i="1"/>
  <c r="AK311" i="1"/>
  <c r="AK309" i="1"/>
  <c r="AJ309" i="1"/>
  <c r="AL253" i="1"/>
  <c r="AN274" i="1"/>
  <c r="AK310" i="1"/>
  <c r="AK280" i="1"/>
  <c r="AJ311" i="1"/>
  <c r="AN266" i="1"/>
  <c r="AN277" i="1"/>
  <c r="AL277" i="1"/>
  <c r="AN314" i="1"/>
  <c r="AL314" i="1"/>
  <c r="AN279" i="1"/>
  <c r="AN283" i="1"/>
  <c r="AJ284" i="1"/>
  <c r="AK267" i="1"/>
  <c r="AJ264" i="1"/>
  <c r="AL261" i="1"/>
  <c r="AN264" i="1"/>
  <c r="AK283" i="1"/>
  <c r="AL264" i="1"/>
  <c r="AJ250" i="1"/>
  <c r="AN161" i="1"/>
  <c r="AN310" i="1"/>
  <c r="AJ307" i="1"/>
  <c r="AJ310" i="1"/>
  <c r="AJ266" i="1"/>
  <c r="AN267" i="1"/>
  <c r="AK312" i="1"/>
  <c r="AJ280" i="1"/>
  <c r="AN262" i="1"/>
  <c r="AK262" i="1"/>
  <c r="AN282" i="1"/>
  <c r="AL274" i="1"/>
  <c r="AN280" i="1"/>
  <c r="AJ282" i="1"/>
  <c r="AJ285" i="1"/>
  <c r="AN284" i="1"/>
  <c r="AJ259" i="1"/>
  <c r="AL164" i="1"/>
  <c r="AL284" i="1"/>
  <c r="AL283" i="1"/>
  <c r="AJ274" i="1"/>
  <c r="AN253" i="1"/>
  <c r="AK163" i="1"/>
  <c r="AK275" i="1"/>
  <c r="AL307" i="1"/>
  <c r="AN312" i="1"/>
  <c r="AJ161" i="1"/>
  <c r="AK284" i="1"/>
  <c r="AN307" i="1"/>
  <c r="AN250" i="1"/>
  <c r="AJ253" i="1"/>
  <c r="AL250" i="1"/>
  <c r="AJ279" i="1"/>
  <c r="AJ283" i="1"/>
  <c r="AK306" i="1"/>
  <c r="AJ165" i="1"/>
  <c r="AK165" i="1"/>
  <c r="AL161" i="1"/>
  <c r="AJ281" i="1"/>
  <c r="AK281" i="1"/>
  <c r="AL309" i="1"/>
  <c r="AJ162" i="1"/>
  <c r="AK162" i="1"/>
  <c r="AJ249" i="1"/>
  <c r="AJ261" i="1"/>
  <c r="AN309" i="1"/>
  <c r="AL279" i="1"/>
  <c r="AJ246" i="1"/>
  <c r="AL262" i="1"/>
  <c r="AK278" i="1"/>
  <c r="AN261" i="1"/>
  <c r="AN246" i="1"/>
  <c r="AJ164" i="1"/>
  <c r="AK260" i="1"/>
  <c r="AJ312" i="1"/>
  <c r="AK285" i="1"/>
  <c r="AJ247" i="1"/>
  <c r="AK247" i="1"/>
  <c r="AN269" i="1"/>
  <c r="AL269" i="1"/>
  <c r="AN164" i="1"/>
  <c r="AL247" i="1"/>
  <c r="AN247" i="1"/>
  <c r="AL160" i="1"/>
  <c r="AN160" i="1"/>
  <c r="AN308" i="1"/>
  <c r="AL308" i="1"/>
  <c r="AL249" i="1"/>
  <c r="AN249" i="1"/>
  <c r="AN285" i="1"/>
  <c r="AL251" i="1"/>
  <c r="AN251" i="1"/>
  <c r="AN313" i="1"/>
  <c r="AL313" i="1"/>
  <c r="AJ306" i="1"/>
  <c r="AN306" i="1"/>
  <c r="AL306" i="1"/>
  <c r="AN278" i="1"/>
  <c r="AL252" i="1"/>
  <c r="AN252" i="1"/>
  <c r="AL268" i="1"/>
  <c r="AN268" i="1"/>
  <c r="AJ276" i="1"/>
  <c r="AL276" i="1"/>
  <c r="AN276" i="1"/>
  <c r="AN260" i="1"/>
  <c r="AN165" i="1"/>
  <c r="AL265" i="1"/>
  <c r="AN265" i="1"/>
  <c r="AJ248" i="1"/>
  <c r="AN263" i="1"/>
  <c r="AL263" i="1"/>
  <c r="AL163" i="1"/>
  <c r="AN163" i="1"/>
  <c r="AN259" i="1"/>
  <c r="AL259" i="1"/>
  <c r="AN248" i="1"/>
  <c r="AN162" i="1"/>
  <c r="AJ269" i="1"/>
  <c r="AL275" i="1"/>
  <c r="AN275" i="1"/>
  <c r="AL281" i="1"/>
  <c r="AN281" i="1"/>
  <c r="AJ308" i="1"/>
  <c r="AJ163" i="1"/>
  <c r="AJ265" i="1"/>
  <c r="AJ160" i="1"/>
  <c r="AJ260" i="1"/>
  <c r="AJ268" i="1"/>
  <c r="AJ278" i="1"/>
  <c r="AJ275" i="1"/>
  <c r="AJ263" i="1"/>
  <c r="AJ262" i="1"/>
  <c r="AJ252" i="1"/>
  <c r="AJ313" i="1"/>
  <c r="AJ251" i="1"/>
</calcChain>
</file>

<file path=xl/sharedStrings.xml><?xml version="1.0" encoding="utf-8"?>
<sst xmlns="http://schemas.openxmlformats.org/spreadsheetml/2006/main" count="2770" uniqueCount="262">
  <si>
    <t>Sample</t>
  </si>
  <si>
    <t>Cooling rate (°C/h)</t>
  </si>
  <si>
    <t>position</t>
  </si>
  <si>
    <t>FeO</t>
  </si>
  <si>
    <t>MnO</t>
  </si>
  <si>
    <t>MgO</t>
  </si>
  <si>
    <t>CaO</t>
  </si>
  <si>
    <t>Total</t>
  </si>
  <si>
    <t>Plg 1</t>
  </si>
  <si>
    <t>Plg 2</t>
  </si>
  <si>
    <t>Plg 3</t>
  </si>
  <si>
    <t>-</t>
  </si>
  <si>
    <t>GERO 0</t>
  </si>
  <si>
    <t>GERO 1-2</t>
  </si>
  <si>
    <t>Plg 1 heart</t>
  </si>
  <si>
    <t>Plg 1 rim</t>
  </si>
  <si>
    <t>Plg 2 heart</t>
  </si>
  <si>
    <t>Plg 2 rim</t>
  </si>
  <si>
    <t>Plg 3 heart</t>
  </si>
  <si>
    <t>Plg 3 rim</t>
  </si>
  <si>
    <t>GERO 1-3</t>
  </si>
  <si>
    <t>GERO 1-4</t>
  </si>
  <si>
    <t>GERO 2-1</t>
  </si>
  <si>
    <t>Plg 4</t>
  </si>
  <si>
    <t>WDS analyses (%wt)</t>
  </si>
  <si>
    <t>An content</t>
  </si>
  <si>
    <t>GERO 2-2</t>
  </si>
  <si>
    <t>GERO 3-1</t>
  </si>
  <si>
    <t>GERO 3-2</t>
  </si>
  <si>
    <t>GERO 3-2 bis</t>
  </si>
  <si>
    <t>GERO 3-3</t>
  </si>
  <si>
    <t>Phase</t>
  </si>
  <si>
    <t>Plagioclase</t>
  </si>
  <si>
    <t>GERO 3-4</t>
  </si>
  <si>
    <t>Position 1</t>
  </si>
  <si>
    <t>Position 2</t>
  </si>
  <si>
    <t>Position 3</t>
  </si>
  <si>
    <t>Position 4</t>
  </si>
  <si>
    <t>Position 5</t>
  </si>
  <si>
    <t>Position 6</t>
  </si>
  <si>
    <t>Position 7</t>
  </si>
  <si>
    <t>Position 8</t>
  </si>
  <si>
    <t>Glass</t>
  </si>
  <si>
    <t>Position 9</t>
  </si>
  <si>
    <t>Position 10</t>
  </si>
  <si>
    <t>Position 11</t>
  </si>
  <si>
    <t>Psition 1</t>
  </si>
  <si>
    <t>Psition 2</t>
  </si>
  <si>
    <t>Psition 3</t>
  </si>
  <si>
    <t>Psition 4</t>
  </si>
  <si>
    <t>Psition 5</t>
  </si>
  <si>
    <t>Psition 6</t>
  </si>
  <si>
    <t>GERO 2-3</t>
  </si>
  <si>
    <t>GERO 2-4</t>
  </si>
  <si>
    <t>GERo 3-3</t>
  </si>
  <si>
    <r>
      <t>t</t>
    </r>
    <r>
      <rPr>
        <vertAlign val="subscript"/>
        <sz val="11"/>
        <color theme="1"/>
        <rFont val="Calibri"/>
        <family val="2"/>
        <scheme val="minor"/>
      </rPr>
      <t>final step</t>
    </r>
    <r>
      <rPr>
        <sz val="11"/>
        <color theme="1"/>
        <rFont val="Calibri"/>
        <family val="2"/>
        <scheme val="minor"/>
      </rPr>
      <t xml:space="preserve"> (h)</t>
    </r>
  </si>
  <si>
    <t>Test liquidus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</si>
  <si>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</si>
  <si>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</si>
  <si>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</si>
  <si>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</si>
  <si>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</si>
  <si>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</si>
  <si>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r>
      <t>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(°C)</t>
    </r>
  </si>
  <si>
    <t>EDS analysis (% oxydes)</t>
  </si>
  <si>
    <t>plagio 1</t>
  </si>
  <si>
    <t>plagio 2</t>
  </si>
  <si>
    <t>plagio 4</t>
  </si>
  <si>
    <t>plg 1</t>
  </si>
  <si>
    <t>plg 2</t>
  </si>
  <si>
    <t>plg 3</t>
  </si>
  <si>
    <t>plg 4</t>
  </si>
  <si>
    <t>plg 3 rim</t>
  </si>
  <si>
    <t>Test liquidus 1175 °C</t>
  </si>
  <si>
    <t>plg 2 rim</t>
  </si>
  <si>
    <t>Plg 5</t>
  </si>
  <si>
    <t>Test liquidus 1180 °C</t>
  </si>
  <si>
    <t>Test liquidus 1185 °C</t>
  </si>
  <si>
    <t>plg 5 rim</t>
  </si>
  <si>
    <t>GERO 1-1 sample 1</t>
  </si>
  <si>
    <t>plg 1 rim</t>
  </si>
  <si>
    <t>plg 4 rim</t>
  </si>
  <si>
    <t xml:space="preserve">plg 6 </t>
  </si>
  <si>
    <t>Plg 4 rim</t>
  </si>
  <si>
    <t>GERO 2-1 bis</t>
  </si>
  <si>
    <t>Plg 5 rim</t>
  </si>
  <si>
    <t>GERO 3-3 bis</t>
  </si>
  <si>
    <t xml:space="preserve">GERO 3-2 </t>
  </si>
  <si>
    <t>GERO 3-5</t>
  </si>
  <si>
    <t>Plg 7</t>
  </si>
  <si>
    <t>Plg 9</t>
  </si>
  <si>
    <t>Plg 6 rim</t>
  </si>
  <si>
    <t>Plg 8 rim</t>
  </si>
  <si>
    <t>GERO 3-6</t>
  </si>
  <si>
    <t>seed plagio 1</t>
  </si>
  <si>
    <t>seed plagio 2</t>
  </si>
  <si>
    <t>seed plagio 4</t>
  </si>
  <si>
    <t>seed1 plagio 1</t>
  </si>
  <si>
    <t>seed2 plagio 1</t>
  </si>
  <si>
    <t xml:space="preserve"> EDS</t>
  </si>
  <si>
    <t>WDS</t>
  </si>
  <si>
    <t>Diff (%)</t>
  </si>
  <si>
    <t>EDS-WDS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</si>
  <si>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+ 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</t>
    </r>
  </si>
  <si>
    <t>SiO2</t>
  </si>
  <si>
    <t>TiO2</t>
  </si>
  <si>
    <t>Al2O3</t>
  </si>
  <si>
    <t>Na2O</t>
  </si>
  <si>
    <t>K2O</t>
  </si>
  <si>
    <t>P2O5</t>
  </si>
  <si>
    <t>Tf (°C)</t>
  </si>
  <si>
    <t>tfinal step (h)</t>
  </si>
  <si>
    <t>Oxide</t>
  </si>
  <si>
    <t xml:space="preserve">traces in oxide </t>
  </si>
  <si>
    <t>Cation number (mol)</t>
  </si>
  <si>
    <t>Oxygen Number (mol)</t>
  </si>
  <si>
    <t>Cation /(Oxygen total) *8</t>
  </si>
  <si>
    <t>Al+Si = 4</t>
  </si>
  <si>
    <t>Anion Sum</t>
  </si>
  <si>
    <t>Cation Sum</t>
  </si>
  <si>
    <t>Na+Ca = 1</t>
  </si>
  <si>
    <t>Verification</t>
  </si>
  <si>
    <t>Si</t>
  </si>
  <si>
    <t>Al</t>
  </si>
  <si>
    <t>Ca</t>
  </si>
  <si>
    <t>Na</t>
  </si>
  <si>
    <t>Red values correpond to crystals measured by WDS and EDS</t>
  </si>
  <si>
    <t>Albite</t>
  </si>
  <si>
    <t>Anorthite</t>
  </si>
  <si>
    <r>
      <t>NaAlSi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</si>
  <si>
    <r>
      <t>CaAl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</si>
  <si>
    <t>Cpx</t>
  </si>
  <si>
    <t>Average</t>
  </si>
  <si>
    <t>1 sigma</t>
  </si>
  <si>
    <t>Plg 3 (Pre-existing Crystal)</t>
  </si>
  <si>
    <t>Average (New crystals)</t>
  </si>
  <si>
    <t>1 sigma (New crystals)</t>
  </si>
  <si>
    <t>Rim measure ?</t>
  </si>
  <si>
    <t>plg 4 (primitive crystals)</t>
  </si>
  <si>
    <t>Plg 4 (primitive crystals)</t>
  </si>
  <si>
    <t>plg 1 (primitive crystal)</t>
  </si>
  <si>
    <t>plg 2 (primitive crystal)</t>
  </si>
  <si>
    <t>plg 3 (primitive crystal)</t>
  </si>
  <si>
    <t>plg 4 (primitive crystal)</t>
  </si>
  <si>
    <t>plagio 6 (primitive crystal)</t>
  </si>
  <si>
    <t>Plg 4 (seed) ??</t>
  </si>
  <si>
    <t>Plg 1 rim ??</t>
  </si>
  <si>
    <t>Place</t>
  </si>
  <si>
    <t>Aachen</t>
  </si>
  <si>
    <t>KULeuven</t>
  </si>
  <si>
    <t>Giordano et al. (2008)</t>
  </si>
  <si>
    <t>Test_Liquidus</t>
  </si>
  <si>
    <t>Average (primitive crystals)</t>
  </si>
  <si>
    <t>1 sigma (primitive crystals)</t>
  </si>
  <si>
    <t>GERO 3-2 sample 2</t>
  </si>
  <si>
    <t>GERO 3-2 sample 1</t>
  </si>
  <si>
    <t>GERO 3-2  sample 2</t>
  </si>
  <si>
    <t>phase proportion</t>
  </si>
  <si>
    <t>FeO wt. %</t>
  </si>
  <si>
    <t>Na2O (wt. %)</t>
  </si>
  <si>
    <t>FeO (wt. %)</t>
  </si>
  <si>
    <t>OS 36</t>
  </si>
  <si>
    <t>GERO 0 (1190 °C)</t>
  </si>
  <si>
    <t>Seeds and oxide &lt; 1 - 2 %</t>
  </si>
  <si>
    <t>Absolute diff (wt. %) : OS36</t>
  </si>
  <si>
    <t>Relative diff (%) : OS36</t>
  </si>
  <si>
    <t>Relative diff (%) : GERO 0</t>
  </si>
  <si>
    <t>Absolute diff (wt. %) : GERO 0</t>
  </si>
  <si>
    <t>Average (core part)</t>
  </si>
  <si>
    <t>1 sigma (core part)</t>
  </si>
  <si>
    <t>Plg 3 core</t>
  </si>
  <si>
    <t>plg 2 core</t>
  </si>
  <si>
    <t>Plg 3 core ???</t>
  </si>
  <si>
    <t>plg 5 core</t>
  </si>
  <si>
    <t>Plg 1 core</t>
  </si>
  <si>
    <t>Plg 4 core</t>
  </si>
  <si>
    <t>Plg 5 core</t>
  </si>
  <si>
    <t>Plg 2 core</t>
  </si>
  <si>
    <t>Plg 6 core</t>
  </si>
  <si>
    <t>Plg 8 core</t>
  </si>
  <si>
    <t>G 0-1</t>
  </si>
  <si>
    <t>Pre-existing Plg 1</t>
  </si>
  <si>
    <t>Pre-existing Plg 2</t>
  </si>
  <si>
    <t>Pre-existing Plg 3</t>
  </si>
  <si>
    <t>Pre-existing Plg 4</t>
  </si>
  <si>
    <r>
      <t>Cr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</si>
  <si>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Plg 6</t>
  </si>
  <si>
    <t>Plg 8</t>
  </si>
  <si>
    <t>Plg 10</t>
  </si>
  <si>
    <t>Plg 11</t>
  </si>
  <si>
    <t>Plg 12</t>
  </si>
  <si>
    <t>Average (seeds)</t>
  </si>
  <si>
    <t>1 sigma (seeds)</t>
  </si>
  <si>
    <t>Plg 9 (Pre-existing Crystal)</t>
  </si>
  <si>
    <t>Plg 13</t>
  </si>
  <si>
    <t>Plg 14</t>
  </si>
  <si>
    <t>Plg 15</t>
  </si>
  <si>
    <t>Plg 4 heart</t>
  </si>
  <si>
    <t>Plg 5 heart</t>
  </si>
  <si>
    <t>Plg 6 heart</t>
  </si>
  <si>
    <t>Plg 9 heart</t>
  </si>
  <si>
    <t>Plg 9 rim</t>
  </si>
  <si>
    <t>GERO 1-1 (Sample 1)</t>
  </si>
  <si>
    <t>1sigma (New crystals)</t>
  </si>
  <si>
    <t>GERO 1-1 (Sample 2)</t>
  </si>
  <si>
    <t>Plg 7 heart</t>
  </si>
  <si>
    <t>Plg 7 rim</t>
  </si>
  <si>
    <t>Plg 3 zonation ext</t>
  </si>
  <si>
    <t>Plg 5 zonation ext</t>
  </si>
  <si>
    <t>Plg 8 heart</t>
  </si>
  <si>
    <t>Plg 11 pt 1</t>
  </si>
  <si>
    <t>Plg 11 pt 2</t>
  </si>
  <si>
    <t>Plg 2 zonation ext</t>
  </si>
  <si>
    <t>Plg 4 zonation ext</t>
  </si>
  <si>
    <t>GERO 1-1 (sample 1)</t>
  </si>
  <si>
    <t>GERO 1-1 (sample 2)</t>
  </si>
  <si>
    <t>Position 12</t>
  </si>
  <si>
    <t>Position 13</t>
  </si>
  <si>
    <t>Position 14</t>
  </si>
  <si>
    <t>Position 15</t>
  </si>
  <si>
    <t>Position 16</t>
  </si>
  <si>
    <t>Position 17</t>
  </si>
  <si>
    <t>Position 18</t>
  </si>
  <si>
    <t>Position 19</t>
  </si>
  <si>
    <t>Position 20</t>
  </si>
  <si>
    <t xml:space="preserve">Position 21 </t>
  </si>
  <si>
    <t xml:space="preserve">Position 2 </t>
  </si>
  <si>
    <t>Next to Pt wire</t>
  </si>
  <si>
    <t>Position 21</t>
  </si>
  <si>
    <t>Position 22</t>
  </si>
  <si>
    <t>Psition 7</t>
  </si>
  <si>
    <t>Psition 8</t>
  </si>
  <si>
    <t>Psition 9</t>
  </si>
  <si>
    <t>Psition 10</t>
  </si>
  <si>
    <t>Psition 11</t>
  </si>
  <si>
    <t>Psition 12</t>
  </si>
  <si>
    <t>Psition 13</t>
  </si>
  <si>
    <t>Psition 14</t>
  </si>
  <si>
    <t>Sample edge</t>
  </si>
  <si>
    <t>FeO(t)</t>
  </si>
  <si>
    <t>NiO</t>
  </si>
  <si>
    <t>Fe-Ti oxide</t>
  </si>
  <si>
    <t>G 1-3</t>
  </si>
  <si>
    <t>Average heart</t>
  </si>
  <si>
    <t>1 sigma heart</t>
  </si>
  <si>
    <t>Average tot</t>
  </si>
  <si>
    <t>1 sigma tot</t>
  </si>
  <si>
    <t>exsolution</t>
  </si>
  <si>
    <t>Sample heart</t>
  </si>
  <si>
    <t>G 1-4</t>
  </si>
  <si>
    <t>G 2-4</t>
  </si>
  <si>
    <t>G 3-4</t>
  </si>
  <si>
    <t>Average edge</t>
  </si>
  <si>
    <t>1 sigma edge</t>
  </si>
  <si>
    <t>Pre-heating</t>
  </si>
  <si>
    <t>1450 °C, 2h</t>
  </si>
  <si>
    <t>ISO</t>
  </si>
  <si>
    <t>Small crystal (2 µm)</t>
  </si>
  <si>
    <t>Plagioclase crystal size distributions, growth and nucleation rates in an anhydrous arc basaltic andesite</t>
  </si>
  <si>
    <r>
      <t>Melvyn Billon</t>
    </r>
    <r>
      <rPr>
        <vertAlign val="superscript"/>
        <sz val="12"/>
        <color rgb="FF000000"/>
        <rFont val="Times New Roman"/>
        <family val="1"/>
      </rPr>
      <t>1*</t>
    </r>
    <r>
      <rPr>
        <sz val="12"/>
        <color rgb="FF000000"/>
        <rFont val="Times New Roman"/>
        <family val="1"/>
      </rPr>
      <t>, Jacqueline Vander Auwera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Olivier Namur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, François Faure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, Marian B. Holness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, Bernard Charlier</t>
    </r>
    <r>
      <rPr>
        <vertAlign val="superscript"/>
        <sz val="12"/>
        <color rgb="FF000000"/>
        <rFont val="Times New Roman"/>
        <family val="1"/>
      </rPr>
      <t>1</t>
    </r>
  </si>
  <si>
    <t xml:space="preserve"> </t>
  </si>
  <si>
    <r>
      <t xml:space="preserve">log </t>
    </r>
    <r>
      <rPr>
        <b/>
        <i/>
        <sz val="11"/>
        <color theme="1"/>
        <rFont val="Calibri"/>
        <family val="2"/>
      </rPr>
      <t>η</t>
    </r>
    <r>
      <rPr>
        <b/>
        <i/>
        <sz val="9.9"/>
        <color theme="1"/>
        <rFont val="Calibri"/>
        <family val="2"/>
      </rPr>
      <t xml:space="preserve"> (Pa.s)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</si>
</sst>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9.9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4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0" fillId="0" borderId="1" xfId="0" applyNumberFormat="1" applyBorder="1"/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5" fillId="0" borderId="9" xfId="0" applyNumberFormat="1" applyFont="1" applyBorder="1"/>
    <xf numFmtId="2" fontId="5" fillId="0" borderId="10" xfId="0" applyNumberFormat="1" applyFont="1" applyBorder="1"/>
    <xf numFmtId="2" fontId="5" fillId="0" borderId="11" xfId="0" applyNumberFormat="1" applyFont="1" applyBorder="1"/>
    <xf numFmtId="0" fontId="0" fillId="2" borderId="0" xfId="0" applyFill="1"/>
    <xf numFmtId="2" fontId="10" fillId="0" borderId="0" xfId="0" applyNumberFormat="1" applyFont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4" fillId="0" borderId="0" xfId="1" applyNumberForma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2" fontId="7" fillId="3" borderId="0" xfId="1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2" fontId="10" fillId="3" borderId="2" xfId="0" applyNumberFormat="1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0" xfId="0" applyFont="1" applyFill="1"/>
    <xf numFmtId="0" fontId="10" fillId="3" borderId="1" xfId="0" applyFont="1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3" xfId="1" xr:uid="{CF257F8E-14F1-4AD9-9818-8EC93D03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8977690288713911E-2"/>
                  <c:y val="-4.1004301545640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WDS!$AY$7:$AY$21</c:f>
              <c:numCache>
                <c:formatCode>General</c:formatCode>
                <c:ptCount val="15"/>
                <c:pt idx="0">
                  <c:v>0.67</c:v>
                </c:pt>
                <c:pt idx="1">
                  <c:v>0.76400000000000001</c:v>
                </c:pt>
                <c:pt idx="2">
                  <c:v>0.66</c:v>
                </c:pt>
                <c:pt idx="3">
                  <c:v>0.80500000000000005</c:v>
                </c:pt>
                <c:pt idx="4">
                  <c:v>0.628</c:v>
                </c:pt>
                <c:pt idx="5">
                  <c:v>0.79</c:v>
                </c:pt>
                <c:pt idx="6">
                  <c:v>0.59799999999999998</c:v>
                </c:pt>
                <c:pt idx="7">
                  <c:v>0.91200000000000003</c:v>
                </c:pt>
                <c:pt idx="8">
                  <c:v>0.70799999999999996</c:v>
                </c:pt>
                <c:pt idx="9">
                  <c:v>0.91</c:v>
                </c:pt>
                <c:pt idx="10">
                  <c:v>0.89800000000000002</c:v>
                </c:pt>
                <c:pt idx="11">
                  <c:v>0.62</c:v>
                </c:pt>
                <c:pt idx="12">
                  <c:v>0.90400000000000003</c:v>
                </c:pt>
                <c:pt idx="13">
                  <c:v>0.63700000000000001</c:v>
                </c:pt>
                <c:pt idx="14">
                  <c:v>0.68300000000000005</c:v>
                </c:pt>
              </c:numCache>
            </c:numRef>
          </c:xVal>
          <c:yVal>
            <c:numRef>
              <c:f>WDS!$AZ$7:$AZ$21</c:f>
              <c:numCache>
                <c:formatCode>General</c:formatCode>
                <c:ptCount val="15"/>
                <c:pt idx="0">
                  <c:v>0.59799999999999998</c:v>
                </c:pt>
                <c:pt idx="1">
                  <c:v>0.71099999999999997</c:v>
                </c:pt>
                <c:pt idx="2">
                  <c:v>0.61</c:v>
                </c:pt>
                <c:pt idx="3">
                  <c:v>0.81599999999999995</c:v>
                </c:pt>
                <c:pt idx="4">
                  <c:v>0.54800000000000004</c:v>
                </c:pt>
                <c:pt idx="5">
                  <c:v>0.745</c:v>
                </c:pt>
                <c:pt idx="6">
                  <c:v>0.59199999999999997</c:v>
                </c:pt>
                <c:pt idx="7">
                  <c:v>0.90500000000000003</c:v>
                </c:pt>
                <c:pt idx="8">
                  <c:v>0.57999999999999996</c:v>
                </c:pt>
                <c:pt idx="9">
                  <c:v>0.90400000000000003</c:v>
                </c:pt>
                <c:pt idx="10">
                  <c:v>0.88700000000000001</c:v>
                </c:pt>
                <c:pt idx="11">
                  <c:v>0.55200000000000005</c:v>
                </c:pt>
                <c:pt idx="12">
                  <c:v>0.84699999999999998</c:v>
                </c:pt>
                <c:pt idx="13">
                  <c:v>0.55500000000000005</c:v>
                </c:pt>
                <c:pt idx="14">
                  <c:v>0.73199999999999998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3E-4C75-A85A-DE33FCA0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39743"/>
        <c:axId val="136055535"/>
      </c:scatterChart>
      <c:valAx>
        <c:axId val="136539743"/>
        <c:scaling>
          <c:orientation val="minMax"/>
          <c:min val="0.55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sz="1400"/>
                  <a:t>An content (EDS)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055535"/>
        <c:crosses val="autoZero"/>
        <c:crossBetween val="midCat"/>
      </c:valAx>
      <c:valAx>
        <c:axId val="136055535"/>
        <c:scaling>
          <c:orientation val="minMax"/>
          <c:min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sz="1400"/>
                  <a:t>An content (WDS)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8309383202099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539743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6347331583553"/>
          <c:y val="5.4236293379994166E-2"/>
          <c:w val="0.80755883639545056"/>
          <c:h val="0.89152741324001161"/>
        </c:manualLayout>
      </c:layout>
      <c:scatterChart>
        <c:scatterStyle val="lineMarker"/>
        <c:varyColors val="0"/>
        <c:ser>
          <c:idx val="0"/>
          <c:order val="0"/>
          <c:tx>
            <c:v>Plg hearts (seeds)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12700">
                <a:solidFill>
                  <a:schemeClr val="tx1"/>
                </a:solidFill>
              </a:ln>
              <a:effectLst/>
            </c:spPr>
          </c:marker>
          <c:yVal>
            <c:numRef>
              <c:f>(WDS!$U$6:$U$9,WDS!$U$12:$U$18,WDS!$U$19,WDS!$U$23,WDS!$U$30,WDS!$U$36,WDS!$U$47,WDS!$U$49,WDS!$U$50,WDS!$U$51,WDS!$U$54,WDS!$U$74,WDS!$U$78,WDS!$U$86,WDS!$U$88,WDS!$U$91,WDS!$U$102:$U$103,WDS!$U$106:$U$107,WDS!$U$110,WDS!$U$114,WDS!$U$121,WDS!$U$124,WDS!$U$137:$U$138,WDS!$U$141:$U$142,WDS!$U$145,WDS!$U$147,WDS!$U$152,WDS!$U$154,WDS!$U$160,WDS!$U$163,WDS!$U$170,WDS!$U$173,WDS!$U$177,WDS!$U$179,WDS!$U$181,WDS!$U$197,WDS!$U$200,WDS!$U$202,WDS!$U$209,WDS!$U$211,WDS!$U$215,WDS!$U$226:$U$227,WDS!$U$230,WDS!$U$231,WDS!$U$234,WDS!$U$239,WDS!$U$245,WDS!$U$247:$U$248,WDS!$U$251,WDS!$U$258:$U$259,WDS!$U$262:$U$263,WDS!$U$266:$U$267,WDS!$U$274:$U$275,WDS!$U$278:$U$279,WDS!$U$282:$U$283,WDS!$U$293,WDS!$U$295,WDS!$U$306,WDS!$U$319,WDS!$U$321)</c:f>
              <c:numCache>
                <c:formatCode>0.00</c:formatCode>
                <c:ptCount val="81"/>
                <c:pt idx="0">
                  <c:v>0.85660972191037421</c:v>
                </c:pt>
                <c:pt idx="1">
                  <c:v>0.84252854160785573</c:v>
                </c:pt>
                <c:pt idx="2">
                  <c:v>0.83464250869624934</c:v>
                </c:pt>
                <c:pt idx="3">
                  <c:v>0.87904562245875262</c:v>
                </c:pt>
                <c:pt idx="4">
                  <c:v>0.70380748567899276</c:v>
                </c:pt>
                <c:pt idx="5">
                  <c:v>0.71872884456839059</c:v>
                </c:pt>
                <c:pt idx="6">
                  <c:v>0.86698813739150116</c:v>
                </c:pt>
                <c:pt idx="7">
                  <c:v>0.87846214892434293</c:v>
                </c:pt>
                <c:pt idx="8">
                  <c:v>0.80445460401991198</c:v>
                </c:pt>
                <c:pt idx="9">
                  <c:v>0.75137804400413144</c:v>
                </c:pt>
                <c:pt idx="10">
                  <c:v>0.7166169183632588</c:v>
                </c:pt>
                <c:pt idx="11">
                  <c:v>0.88885363775446025</c:v>
                </c:pt>
                <c:pt idx="12">
                  <c:v>0.7250563240736988</c:v>
                </c:pt>
                <c:pt idx="13">
                  <c:v>0.85099999999999998</c:v>
                </c:pt>
                <c:pt idx="14">
                  <c:v>0.86775866654279976</c:v>
                </c:pt>
                <c:pt idx="15">
                  <c:v>0.73759600618479071</c:v>
                </c:pt>
                <c:pt idx="16">
                  <c:v>0.71678266037556593</c:v>
                </c:pt>
                <c:pt idx="17">
                  <c:v>0.73776226570049219</c:v>
                </c:pt>
                <c:pt idx="18">
                  <c:v>0.76259937765826336</c:v>
                </c:pt>
                <c:pt idx="19">
                  <c:v>0.7656702605076634</c:v>
                </c:pt>
                <c:pt idx="20">
                  <c:v>0.7406513244958679</c:v>
                </c:pt>
                <c:pt idx="21">
                  <c:v>0.76496622637152256</c:v>
                </c:pt>
                <c:pt idx="22">
                  <c:v>0.73920117735426794</c:v>
                </c:pt>
                <c:pt idx="23">
                  <c:v>0.76635851051208914</c:v>
                </c:pt>
                <c:pt idx="24">
                  <c:v>0.75917040893561361</c:v>
                </c:pt>
                <c:pt idx="25">
                  <c:v>0.79821880328166062</c:v>
                </c:pt>
                <c:pt idx="26">
                  <c:v>0.80056885058056693</c:v>
                </c:pt>
                <c:pt idx="27">
                  <c:v>0.88802261019253437</c:v>
                </c:pt>
                <c:pt idx="28">
                  <c:v>0.886691678984045</c:v>
                </c:pt>
                <c:pt idx="29">
                  <c:v>0.8097285661976259</c:v>
                </c:pt>
                <c:pt idx="30">
                  <c:v>0.79016909121407852</c:v>
                </c:pt>
                <c:pt idx="31">
                  <c:v>0.8659160950104785</c:v>
                </c:pt>
                <c:pt idx="32">
                  <c:v>0.84357328926882391</c:v>
                </c:pt>
                <c:pt idx="33">
                  <c:v>0.87661542872578946</c:v>
                </c:pt>
                <c:pt idx="34">
                  <c:v>0.87075139496214049</c:v>
                </c:pt>
                <c:pt idx="35">
                  <c:v>0.75058948322611696</c:v>
                </c:pt>
                <c:pt idx="36">
                  <c:v>0.76187245443850604</c:v>
                </c:pt>
                <c:pt idx="37">
                  <c:v>0.8844089002691008</c:v>
                </c:pt>
                <c:pt idx="38">
                  <c:v>0.87805200900961611</c:v>
                </c:pt>
                <c:pt idx="39">
                  <c:v>0.76218585390075977</c:v>
                </c:pt>
                <c:pt idx="40">
                  <c:v>0.77107471977530284</c:v>
                </c:pt>
                <c:pt idx="41">
                  <c:v>0.86939124408457369</c:v>
                </c:pt>
                <c:pt idx="42">
                  <c:v>0.78119330051538127</c:v>
                </c:pt>
                <c:pt idx="43">
                  <c:v>0.74323831721333156</c:v>
                </c:pt>
                <c:pt idx="44">
                  <c:v>0.82481723554654607</c:v>
                </c:pt>
                <c:pt idx="45">
                  <c:v>0.77639082514729241</c:v>
                </c:pt>
                <c:pt idx="46">
                  <c:v>0.77333432726494999</c:v>
                </c:pt>
                <c:pt idx="47">
                  <c:v>0.75364356801706778</c:v>
                </c:pt>
                <c:pt idx="48">
                  <c:v>0.77779825759335952</c:v>
                </c:pt>
                <c:pt idx="49">
                  <c:v>0.75016062825850416</c:v>
                </c:pt>
                <c:pt idx="50">
                  <c:v>0.81261705305316634</c:v>
                </c:pt>
                <c:pt idx="51">
                  <c:v>0.75331143218819352</c:v>
                </c:pt>
                <c:pt idx="52">
                  <c:v>0.75125633593910102</c:v>
                </c:pt>
                <c:pt idx="53">
                  <c:v>0.76620402638560836</c:v>
                </c:pt>
                <c:pt idx="54">
                  <c:v>0.71161106343485991</c:v>
                </c:pt>
                <c:pt idx="55">
                  <c:v>0.71109521338521731</c:v>
                </c:pt>
                <c:pt idx="56">
                  <c:v>0.83954681645386753</c:v>
                </c:pt>
                <c:pt idx="57">
                  <c:v>0.79174790241685977</c:v>
                </c:pt>
                <c:pt idx="58">
                  <c:v>0.81646375868813226</c:v>
                </c:pt>
                <c:pt idx="59">
                  <c:v>0.75080807659460025</c:v>
                </c:pt>
                <c:pt idx="60">
                  <c:v>0.75427848096071604</c:v>
                </c:pt>
                <c:pt idx="61">
                  <c:v>0.9038129114143032</c:v>
                </c:pt>
                <c:pt idx="62">
                  <c:v>0.88707147374785045</c:v>
                </c:pt>
                <c:pt idx="63">
                  <c:v>0.812470754538688</c:v>
                </c:pt>
                <c:pt idx="64">
                  <c:v>0.90130903771653026</c:v>
                </c:pt>
                <c:pt idx="65">
                  <c:v>0.91038319908458132</c:v>
                </c:pt>
                <c:pt idx="66">
                  <c:v>0.74549826746271441</c:v>
                </c:pt>
                <c:pt idx="67">
                  <c:v>0.7455213860924681</c:v>
                </c:pt>
                <c:pt idx="68">
                  <c:v>0.85928640987072136</c:v>
                </c:pt>
                <c:pt idx="69">
                  <c:v>0.84489454521574847</c:v>
                </c:pt>
                <c:pt idx="70">
                  <c:v>0.87706693663402147</c:v>
                </c:pt>
                <c:pt idx="71">
                  <c:v>0.81701504718486784</c:v>
                </c:pt>
                <c:pt idx="72">
                  <c:v>0.77753155377037086</c:v>
                </c:pt>
                <c:pt idx="73">
                  <c:v>0.77356335098550266</c:v>
                </c:pt>
                <c:pt idx="74">
                  <c:v>0.73381774368740893</c:v>
                </c:pt>
                <c:pt idx="75">
                  <c:v>0.72947342446838304</c:v>
                </c:pt>
                <c:pt idx="76">
                  <c:v>0.72931846401739664</c:v>
                </c:pt>
                <c:pt idx="77">
                  <c:v>0.85060624391605355</c:v>
                </c:pt>
                <c:pt idx="78">
                  <c:v>0.76997499914912482</c:v>
                </c:pt>
                <c:pt idx="79">
                  <c:v>0.75858408301306846</c:v>
                </c:pt>
                <c:pt idx="80">
                  <c:v>0.83701287550853598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A2-4C98-A085-127845D424C3}"/>
            </c:ext>
          </c:extLst>
        </c:ser>
        <c:ser>
          <c:idx val="1"/>
          <c:order val="1"/>
          <c:tx>
            <c:v>Plg rims (overgrowth)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yVal>
            <c:numRef>
              <c:f>(WDS!$U$20:$U$22,WDS!$U$28:$U$29,WDS!$U$31,WDS!$U$32:$U$35,WDS!$U$37:$U$42,WDS!$U$45:$U$46,WDS!$U$48,WDS!$U$52,WDS!$U$53:$U$54,WDS!$U$55:$U$56,WDS!$U$72:$U$73,WDS!$U$75:$U$77,WDS!$U$79,WDS!$U$84:$U$85,WDS!$U$87,WDS!$U$89,WDS!$U$90,WDS!$U$92:$U$93,WDS!$U$98:$U$101,WDS!$U$104:$U$105,WDS!$U$108:$U$109,WDS!$U$111:$U$113,WDS!$U$115:$U$116,WDS!$U$122:$U$123,WDS!$U$125:$U$132,WDS!$U$139:$U$140,WDS!$U$143:$U$144,WDS!$U$146,WDS!$U$148:$U$151,WDS!$U$153,WDS!$U$155,WDS!$U$161:$U$162,WDS!$U$164:$U$165,WDS!$U$171:$U$172,WDS!$U$174:$U$176,WDS!$U$178,WDS!$U$180,WDS!$U$182:$U$187,WDS!$U$192:$U$196,WDS!$U$198:$U$199,WDS!$U$201,WDS!$U$203:$U$204,WDS!$U$210,WDS!$U$212:$U$213,WDS!$U$214,WDS!$U$216,WDS!$U$217,WDS!$U$218,WDS!$U$219,WDS!$U$220:$U$221,WDS!$U$228,WDS!$U$229,WDS!$U$232:$U$233,WDS!$U$235:$U$238,WDS!$U$240,WDS!$U$246,WDS!$U$249,WDS!$U$250,WDS!$U$252,WDS!$U$253,WDS!$U$260:$U$261,WDS!$U$264:$U$265,WDS!$U$268:$U$269,WDS!$U$276:$U$277,WDS!$U$280:$U$281,WDS!$U$284:$U$285,WDS!$U$290:$U$292,WDS!$U$294,WDS!$U$296:$U$301,WDS!$U$307:$U$308,WDS!$U$310:$U$311,WDS!$U$312,WDS!$U$313,WDS!$U$314,WDS!$U$320,WDS!$U$322:$U$326,WDS!$U$331:$U$336)</c:f>
              <c:numCache>
                <c:formatCode>0.00</c:formatCode>
                <c:ptCount val="163"/>
                <c:pt idx="0">
                  <c:v>0.63483785323538278</c:v>
                </c:pt>
                <c:pt idx="1">
                  <c:v>0.58932846186835164</c:v>
                </c:pt>
                <c:pt idx="2">
                  <c:v>0.59702445373701474</c:v>
                </c:pt>
                <c:pt idx="3">
                  <c:v>0.61399999999999999</c:v>
                </c:pt>
                <c:pt idx="4">
                  <c:v>0.60499999999999998</c:v>
                </c:pt>
                <c:pt idx="5">
                  <c:v>0.62745962271476008</c:v>
                </c:pt>
                <c:pt idx="6">
                  <c:v>0.61562678589951747</c:v>
                </c:pt>
                <c:pt idx="7">
                  <c:v>0.63702787525615456</c:v>
                </c:pt>
                <c:pt idx="8">
                  <c:v>0.56381886785351554</c:v>
                </c:pt>
                <c:pt idx="9">
                  <c:v>0.64118047966361924</c:v>
                </c:pt>
                <c:pt idx="10">
                  <c:v>0.59587071797430258</c:v>
                </c:pt>
                <c:pt idx="11">
                  <c:v>0.58144324472440767</c:v>
                </c:pt>
                <c:pt idx="12">
                  <c:v>0.60842331814579498</c:v>
                </c:pt>
                <c:pt idx="13">
                  <c:v>0.64631349476835276</c:v>
                </c:pt>
                <c:pt idx="14">
                  <c:v>0.56999999999999995</c:v>
                </c:pt>
                <c:pt idx="15">
                  <c:v>0.63400000000000001</c:v>
                </c:pt>
                <c:pt idx="16">
                  <c:v>0.61102838072773646</c:v>
                </c:pt>
                <c:pt idx="17">
                  <c:v>0.60126293703093014</c:v>
                </c:pt>
                <c:pt idx="18">
                  <c:v>0.57757498080072667</c:v>
                </c:pt>
                <c:pt idx="19">
                  <c:v>0.61943314075805156</c:v>
                </c:pt>
                <c:pt idx="20">
                  <c:v>0.52215373241395746</c:v>
                </c:pt>
                <c:pt idx="21">
                  <c:v>0.7656702605076634</c:v>
                </c:pt>
                <c:pt idx="22">
                  <c:v>0.62678694498007703</c:v>
                </c:pt>
                <c:pt idx="23">
                  <c:v>0.59435802520269687</c:v>
                </c:pt>
                <c:pt idx="24">
                  <c:v>0.61663989176766776</c:v>
                </c:pt>
                <c:pt idx="25">
                  <c:v>0.61674211191020012</c:v>
                </c:pt>
                <c:pt idx="26">
                  <c:v>0.61811297600808623</c:v>
                </c:pt>
                <c:pt idx="27">
                  <c:v>0.62870701104166127</c:v>
                </c:pt>
                <c:pt idx="28">
                  <c:v>0.62091810866105035</c:v>
                </c:pt>
                <c:pt idx="29">
                  <c:v>0.62561121978005263</c:v>
                </c:pt>
                <c:pt idx="30">
                  <c:v>0.61767450491863396</c:v>
                </c:pt>
                <c:pt idx="31">
                  <c:v>0.61207415547787836</c:v>
                </c:pt>
                <c:pt idx="32">
                  <c:v>0.61151356844568638</c:v>
                </c:pt>
                <c:pt idx="33">
                  <c:v>0.62697270731889376</c:v>
                </c:pt>
                <c:pt idx="34">
                  <c:v>0.6170734935615424</c:v>
                </c:pt>
                <c:pt idx="35">
                  <c:v>0.62087014118023787</c:v>
                </c:pt>
                <c:pt idx="36">
                  <c:v>0.62172141073002696</c:v>
                </c:pt>
                <c:pt idx="37">
                  <c:v>0.6273103766873831</c:v>
                </c:pt>
                <c:pt idx="38">
                  <c:v>0.58383669396646243</c:v>
                </c:pt>
                <c:pt idx="39">
                  <c:v>0.54482418305416347</c:v>
                </c:pt>
                <c:pt idx="40">
                  <c:v>0.56505897961507101</c:v>
                </c:pt>
                <c:pt idx="41">
                  <c:v>0.57553753743294822</c:v>
                </c:pt>
                <c:pt idx="42">
                  <c:v>0.55167539052671266</c:v>
                </c:pt>
                <c:pt idx="43">
                  <c:v>0.57532714356466652</c:v>
                </c:pt>
                <c:pt idx="44">
                  <c:v>0.550709679271283</c:v>
                </c:pt>
                <c:pt idx="45">
                  <c:v>0.57659854407253952</c:v>
                </c:pt>
                <c:pt idx="46">
                  <c:v>0.5610351496781717</c:v>
                </c:pt>
                <c:pt idx="47">
                  <c:v>0.57680762519892437</c:v>
                </c:pt>
                <c:pt idx="48">
                  <c:v>0.5800390831546266</c:v>
                </c:pt>
                <c:pt idx="49">
                  <c:v>0.57916834637730763</c:v>
                </c:pt>
                <c:pt idx="50">
                  <c:v>0.5934466178839759</c:v>
                </c:pt>
                <c:pt idx="51">
                  <c:v>0.60753260355649819</c:v>
                </c:pt>
                <c:pt idx="52">
                  <c:v>0.58930251174046433</c:v>
                </c:pt>
                <c:pt idx="53">
                  <c:v>0.5529153297802325</c:v>
                </c:pt>
                <c:pt idx="54">
                  <c:v>0.59410017377739877</c:v>
                </c:pt>
                <c:pt idx="55">
                  <c:v>0.60674852966411097</c:v>
                </c:pt>
                <c:pt idx="56">
                  <c:v>0.57181796280233577</c:v>
                </c:pt>
                <c:pt idx="57">
                  <c:v>0.60776965951222206</c:v>
                </c:pt>
                <c:pt idx="58">
                  <c:v>0.58115131816428578</c:v>
                </c:pt>
                <c:pt idx="59">
                  <c:v>0.60517210533660259</c:v>
                </c:pt>
                <c:pt idx="60">
                  <c:v>0.57995564584997039</c:v>
                </c:pt>
                <c:pt idx="61">
                  <c:v>0.51580382738083241</c:v>
                </c:pt>
                <c:pt idx="62">
                  <c:v>0.57919836257682911</c:v>
                </c:pt>
                <c:pt idx="63">
                  <c:v>0.52841087444931734</c:v>
                </c:pt>
                <c:pt idx="64">
                  <c:v>0.5845929719397035</c:v>
                </c:pt>
                <c:pt idx="65">
                  <c:v>0.60355420692989992</c:v>
                </c:pt>
                <c:pt idx="66">
                  <c:v>0.57302289940881324</c:v>
                </c:pt>
                <c:pt idx="67">
                  <c:v>0.56499667768858486</c:v>
                </c:pt>
                <c:pt idx="68">
                  <c:v>0.55401410782652027</c:v>
                </c:pt>
                <c:pt idx="69">
                  <c:v>0.53421058943684718</c:v>
                </c:pt>
                <c:pt idx="70">
                  <c:v>0.55400000000000005</c:v>
                </c:pt>
                <c:pt idx="71">
                  <c:v>0.61075936180762691</c:v>
                </c:pt>
                <c:pt idx="72">
                  <c:v>0.60321613978087563</c:v>
                </c:pt>
                <c:pt idx="73">
                  <c:v>0.5849471112929453</c:v>
                </c:pt>
                <c:pt idx="74">
                  <c:v>0.60109990487130227</c:v>
                </c:pt>
                <c:pt idx="75">
                  <c:v>0.57382514088628178</c:v>
                </c:pt>
                <c:pt idx="76">
                  <c:v>0.57458129604544461</c:v>
                </c:pt>
                <c:pt idx="77">
                  <c:v>0.61773462313518257</c:v>
                </c:pt>
                <c:pt idx="78">
                  <c:v>0.55701415400304377</c:v>
                </c:pt>
                <c:pt idx="79">
                  <c:v>0.61561411165613611</c:v>
                </c:pt>
                <c:pt idx="80">
                  <c:v>0.59757887761810624</c:v>
                </c:pt>
                <c:pt idx="81">
                  <c:v>0.6030799879032589</c:v>
                </c:pt>
                <c:pt idx="82">
                  <c:v>0.61947923565597895</c:v>
                </c:pt>
                <c:pt idx="83">
                  <c:v>0.6213888002223048</c:v>
                </c:pt>
                <c:pt idx="84">
                  <c:v>0.58571432862825745</c:v>
                </c:pt>
                <c:pt idx="85">
                  <c:v>0.59047938740386174</c:v>
                </c:pt>
                <c:pt idx="86">
                  <c:v>0.57759931917766938</c:v>
                </c:pt>
                <c:pt idx="87">
                  <c:v>0.58709886511684062</c:v>
                </c:pt>
                <c:pt idx="88">
                  <c:v>0.62081432114312807</c:v>
                </c:pt>
                <c:pt idx="89">
                  <c:v>0.61053281408793869</c:v>
                </c:pt>
                <c:pt idx="90">
                  <c:v>0.60667973702224987</c:v>
                </c:pt>
                <c:pt idx="91">
                  <c:v>0.60143177192744979</c:v>
                </c:pt>
                <c:pt idx="92">
                  <c:v>0.60363519708575375</c:v>
                </c:pt>
                <c:pt idx="93">
                  <c:v>0.62080168880952991</c:v>
                </c:pt>
                <c:pt idx="94">
                  <c:v>0.59798061718553708</c:v>
                </c:pt>
                <c:pt idx="95">
                  <c:v>0.64516443511055122</c:v>
                </c:pt>
                <c:pt idx="96">
                  <c:v>0.60451962633685496</c:v>
                </c:pt>
                <c:pt idx="97">
                  <c:v>0.6148911839222766</c:v>
                </c:pt>
                <c:pt idx="98">
                  <c:v>0.57781707593503218</c:v>
                </c:pt>
                <c:pt idx="99">
                  <c:v>0.60497800624519193</c:v>
                </c:pt>
                <c:pt idx="100">
                  <c:v>0.58970439628914606</c:v>
                </c:pt>
                <c:pt idx="101">
                  <c:v>0.60652718394437033</c:v>
                </c:pt>
                <c:pt idx="102">
                  <c:v>0.59488927283691484</c:v>
                </c:pt>
                <c:pt idx="103">
                  <c:v>0.58672538565284671</c:v>
                </c:pt>
                <c:pt idx="104">
                  <c:v>0.59371668093274965</c:v>
                </c:pt>
                <c:pt idx="105">
                  <c:v>0.59154195836707468</c:v>
                </c:pt>
                <c:pt idx="106">
                  <c:v>0.57039498137251166</c:v>
                </c:pt>
                <c:pt idx="107">
                  <c:v>0.56176881515057187</c:v>
                </c:pt>
                <c:pt idx="108">
                  <c:v>0.58742361364509588</c:v>
                </c:pt>
                <c:pt idx="109">
                  <c:v>0.60949596357925651</c:v>
                </c:pt>
                <c:pt idx="110">
                  <c:v>0.60417362042263445</c:v>
                </c:pt>
                <c:pt idx="111">
                  <c:v>0.61349152098644777</c:v>
                </c:pt>
                <c:pt idx="112">
                  <c:v>0.62819836800480577</c:v>
                </c:pt>
                <c:pt idx="113">
                  <c:v>0.63027426076243598</c:v>
                </c:pt>
                <c:pt idx="114">
                  <c:v>0.59987383939285832</c:v>
                </c:pt>
                <c:pt idx="115">
                  <c:v>0.61664833450235046</c:v>
                </c:pt>
                <c:pt idx="116">
                  <c:v>0.60343797961127543</c:v>
                </c:pt>
                <c:pt idx="117">
                  <c:v>0.57850717672452689</c:v>
                </c:pt>
                <c:pt idx="118">
                  <c:v>0.59123211056510339</c:v>
                </c:pt>
                <c:pt idx="119">
                  <c:v>0.56790353763026769</c:v>
                </c:pt>
                <c:pt idx="120">
                  <c:v>0.60170977256524882</c:v>
                </c:pt>
                <c:pt idx="121">
                  <c:v>0.58193422755478652</c:v>
                </c:pt>
                <c:pt idx="122">
                  <c:v>0.57416450356075921</c:v>
                </c:pt>
                <c:pt idx="123">
                  <c:v>0.61017636691953725</c:v>
                </c:pt>
                <c:pt idx="124">
                  <c:v>0.56307382313207088</c:v>
                </c:pt>
                <c:pt idx="125">
                  <c:v>0.53306436856125095</c:v>
                </c:pt>
                <c:pt idx="126">
                  <c:v>0.54997380310361643</c:v>
                </c:pt>
                <c:pt idx="127">
                  <c:v>0.52515981428950476</c:v>
                </c:pt>
                <c:pt idx="128">
                  <c:v>0.54895284775382824</c:v>
                </c:pt>
                <c:pt idx="129">
                  <c:v>0.55384910006864718</c:v>
                </c:pt>
                <c:pt idx="130">
                  <c:v>0.59684117324225283</c:v>
                </c:pt>
                <c:pt idx="131">
                  <c:v>0.57720452202306982</c:v>
                </c:pt>
                <c:pt idx="132">
                  <c:v>0.53300023777246808</c:v>
                </c:pt>
                <c:pt idx="133">
                  <c:v>0.51982576780171208</c:v>
                </c:pt>
                <c:pt idx="134">
                  <c:v>0.59580333588453294</c:v>
                </c:pt>
                <c:pt idx="135">
                  <c:v>0.57072268925154945</c:v>
                </c:pt>
                <c:pt idx="136">
                  <c:v>0.55784236826113354</c:v>
                </c:pt>
                <c:pt idx="137">
                  <c:v>0.58427546592501589</c:v>
                </c:pt>
                <c:pt idx="138">
                  <c:v>0.55980760138429575</c:v>
                </c:pt>
                <c:pt idx="139">
                  <c:v>0.5800962889584933</c:v>
                </c:pt>
                <c:pt idx="140">
                  <c:v>0.5840325847226796</c:v>
                </c:pt>
                <c:pt idx="141">
                  <c:v>0.54623060623617248</c:v>
                </c:pt>
                <c:pt idx="142">
                  <c:v>0.55181257878265522</c:v>
                </c:pt>
                <c:pt idx="143">
                  <c:v>0.53267546017050293</c:v>
                </c:pt>
                <c:pt idx="144">
                  <c:v>0.53874497024504497</c:v>
                </c:pt>
                <c:pt idx="145">
                  <c:v>0.53870782075039025</c:v>
                </c:pt>
                <c:pt idx="146">
                  <c:v>0.53988134966002155</c:v>
                </c:pt>
                <c:pt idx="147">
                  <c:v>0.55695596274579617</c:v>
                </c:pt>
                <c:pt idx="148">
                  <c:v>0.64249243466571571</c:v>
                </c:pt>
                <c:pt idx="149">
                  <c:v>0.55645657338596644</c:v>
                </c:pt>
                <c:pt idx="150">
                  <c:v>0.56675989503403312</c:v>
                </c:pt>
                <c:pt idx="151">
                  <c:v>0.59300995102522136</c:v>
                </c:pt>
                <c:pt idx="152">
                  <c:v>0.58745519248361111</c:v>
                </c:pt>
                <c:pt idx="153">
                  <c:v>0.55208186939918624</c:v>
                </c:pt>
                <c:pt idx="154">
                  <c:v>0.49678477065796334</c:v>
                </c:pt>
                <c:pt idx="155">
                  <c:v>0.52604352111528208</c:v>
                </c:pt>
                <c:pt idx="156">
                  <c:v>0.53219647814708448</c:v>
                </c:pt>
                <c:pt idx="157">
                  <c:v>0.5805858803871673</c:v>
                </c:pt>
                <c:pt idx="158">
                  <c:v>0.52185175199848244</c:v>
                </c:pt>
                <c:pt idx="159">
                  <c:v>0.65253050375189536</c:v>
                </c:pt>
                <c:pt idx="160">
                  <c:v>0.56826686615179733</c:v>
                </c:pt>
                <c:pt idx="161">
                  <c:v>0.54742270821759775</c:v>
                </c:pt>
                <c:pt idx="162">
                  <c:v>0.65630847851428153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A2-4C98-A085-127845D4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669951"/>
        <c:axId val="1022375951"/>
      </c:scatterChart>
      <c:valAx>
        <c:axId val="2059669951"/>
        <c:scaling>
          <c:orientation val="minMax"/>
        </c:scaling>
        <c:delete val="1"/>
        <c:axPos val="b"/>
        <c:majorTickMark val="none"/>
        <c:minorTickMark val="none"/>
        <c:tickLblPos val="nextTo"/>
        <c:crossAx val="1022375951"/>
        <c:crosses val="autoZero"/>
        <c:crossBetween val="midCat"/>
      </c:valAx>
      <c:valAx>
        <c:axId val="1022375951"/>
        <c:scaling>
          <c:orientation val="minMax"/>
          <c:min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 sz="1400">
                    <a:solidFill>
                      <a:sysClr val="windowText" lastClr="000000"/>
                    </a:solidFill>
                  </a:rPr>
                  <a:t>An content (WDS)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9669951"/>
        <c:crosses val="autoZero"/>
        <c:crossBetween val="midCat"/>
        <c:minorUnit val="5.000000000000001E-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6358924945209821"/>
          <c:y val="8.4036088497626449E-2"/>
          <c:w val="0.39402693111046477"/>
          <c:h val="0.13034678090686508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575129</xdr:colOff>
      <xdr:row>17</xdr:row>
      <xdr:rowOff>29182</xdr:rowOff>
    </xdr:from>
    <xdr:to>
      <xdr:col>45</xdr:col>
      <xdr:colOff>708932</xdr:colOff>
      <xdr:row>35</xdr:row>
      <xdr:rowOff>17690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3F7140-E3A1-ECD4-332C-333DC79D6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556682</xdr:colOff>
      <xdr:row>4</xdr:row>
      <xdr:rowOff>190500</xdr:rowOff>
    </xdr:from>
    <xdr:to>
      <xdr:col>46</xdr:col>
      <xdr:colOff>24491</xdr:colOff>
      <xdr:row>15</xdr:row>
      <xdr:rowOff>104775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E83E8CB1-D206-465F-FF21-A8D4EE51ED42}"/>
            </a:ext>
          </a:extLst>
        </xdr:cNvPr>
        <xdr:cNvGrpSpPr/>
      </xdr:nvGrpSpPr>
      <xdr:grpSpPr>
        <a:xfrm>
          <a:off x="37966120" y="1035844"/>
          <a:ext cx="3277809" cy="2105025"/>
          <a:chOff x="641689" y="4773053"/>
          <a:chExt cx="3280834" cy="2645893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56B8F109-16C4-81C2-C4E0-B737742C4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1689" y="4773053"/>
            <a:ext cx="3066554" cy="2645893"/>
          </a:xfrm>
          <a:prstGeom prst="rect">
            <a:avLst/>
          </a:prstGeom>
          <a:ln w="19050">
            <a:solidFill>
              <a:schemeClr val="tx1"/>
            </a:solidFill>
          </a:ln>
        </xdr:spPr>
      </xdr:pic>
      <xdr:cxnSp macro="">
        <xdr:nvCxnSpPr>
          <xdr:cNvPr id="17" name="Connecteur droit avec flèche 16">
            <a:extLst>
              <a:ext uri="{FF2B5EF4-FFF2-40B4-BE49-F238E27FC236}">
                <a16:creationId xmlns:a16="http://schemas.microsoft.com/office/drawing/2014/main" id="{1AF08BDA-6DDD-7368-E173-F355380698CF}"/>
              </a:ext>
            </a:extLst>
          </xdr:cNvPr>
          <xdr:cNvCxnSpPr>
            <a:cxnSpLocks/>
          </xdr:cNvCxnSpPr>
        </xdr:nvCxnSpPr>
        <xdr:spPr>
          <a:xfrm>
            <a:off x="1284484" y="5744487"/>
            <a:ext cx="498529" cy="35151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necteur droit avec flèche 17">
            <a:extLst>
              <a:ext uri="{FF2B5EF4-FFF2-40B4-BE49-F238E27FC236}">
                <a16:creationId xmlns:a16="http://schemas.microsoft.com/office/drawing/2014/main" id="{8BF9BD6C-21A3-2C5F-3C2A-0875E81C8336}"/>
              </a:ext>
            </a:extLst>
          </xdr:cNvPr>
          <xdr:cNvCxnSpPr>
            <a:cxnSpLocks/>
          </xdr:cNvCxnSpPr>
        </xdr:nvCxnSpPr>
        <xdr:spPr>
          <a:xfrm flipH="1">
            <a:off x="2197208" y="5619720"/>
            <a:ext cx="868065" cy="60532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9" name="Image 18">
            <a:extLst>
              <a:ext uri="{FF2B5EF4-FFF2-40B4-BE49-F238E27FC236}">
                <a16:creationId xmlns:a16="http://schemas.microsoft.com/office/drawing/2014/main" id="{0E911EDE-8517-6AAF-EB3B-43550A455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62475" y="7256415"/>
            <a:ext cx="749873" cy="30483"/>
          </a:xfrm>
          <a:prstGeom prst="rect">
            <a:avLst/>
          </a:prstGeom>
        </xdr:spPr>
      </xdr:pic>
      <xdr:sp macro="" textlink="">
        <xdr:nvSpPr>
          <xdr:cNvPr id="20" name="ZoneTexte 8">
            <a:extLst>
              <a:ext uri="{FF2B5EF4-FFF2-40B4-BE49-F238E27FC236}">
                <a16:creationId xmlns:a16="http://schemas.microsoft.com/office/drawing/2014/main" id="{28974CB8-734E-224B-6EE6-B7E9D98F0CE0}"/>
              </a:ext>
            </a:extLst>
          </xdr:cNvPr>
          <xdr:cNvSpPr txBox="1"/>
        </xdr:nvSpPr>
        <xdr:spPr>
          <a:xfrm>
            <a:off x="2921924" y="6948638"/>
            <a:ext cx="69042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BE" sz="1400">
                <a:solidFill>
                  <a:schemeClr val="bg1"/>
                </a:solidFill>
              </a:rPr>
              <a:t>10 µm</a:t>
            </a:r>
          </a:p>
        </xdr:txBody>
      </xdr:sp>
      <xdr:sp macro="" textlink="">
        <xdr:nvSpPr>
          <xdr:cNvPr id="21" name="ZoneTexte 9">
            <a:extLst>
              <a:ext uri="{FF2B5EF4-FFF2-40B4-BE49-F238E27FC236}">
                <a16:creationId xmlns:a16="http://schemas.microsoft.com/office/drawing/2014/main" id="{B459F288-61AB-2D56-C616-869B4A7CD9E1}"/>
              </a:ext>
            </a:extLst>
          </xdr:cNvPr>
          <xdr:cNvSpPr txBox="1"/>
        </xdr:nvSpPr>
        <xdr:spPr>
          <a:xfrm>
            <a:off x="704131" y="5375155"/>
            <a:ext cx="1819275" cy="3744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BE"/>
              <a:t>Rim/overgrowth</a:t>
            </a:r>
          </a:p>
        </xdr:txBody>
      </xdr:sp>
      <xdr:sp macro="" textlink="">
        <xdr:nvSpPr>
          <xdr:cNvPr id="22" name="ZoneTexte 10">
            <a:extLst>
              <a:ext uri="{FF2B5EF4-FFF2-40B4-BE49-F238E27FC236}">
                <a16:creationId xmlns:a16="http://schemas.microsoft.com/office/drawing/2014/main" id="{4BAEAE29-D4BA-FCE6-8EDB-35E82286CB5E}"/>
              </a:ext>
            </a:extLst>
          </xdr:cNvPr>
          <xdr:cNvSpPr txBox="1"/>
        </xdr:nvSpPr>
        <xdr:spPr>
          <a:xfrm>
            <a:off x="2384435" y="5231238"/>
            <a:ext cx="153808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BE"/>
              <a:t>Core (seed)</a:t>
            </a:r>
          </a:p>
        </xdr:txBody>
      </xdr:sp>
    </xdr:grpSp>
    <xdr:clientData/>
  </xdr:twoCellAnchor>
  <xdr:twoCellAnchor>
    <xdr:from>
      <xdr:col>46</xdr:col>
      <xdr:colOff>208340</xdr:colOff>
      <xdr:row>23</xdr:row>
      <xdr:rowOff>156331</xdr:rowOff>
    </xdr:from>
    <xdr:to>
      <xdr:col>51</xdr:col>
      <xdr:colOff>432707</xdr:colOff>
      <xdr:row>41</xdr:row>
      <xdr:rowOff>160565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97450C11-6D1F-4FE0-A1E9-1E9A90603F4A}"/>
            </a:ext>
          </a:extLst>
        </xdr:cNvPr>
        <xdr:cNvGrpSpPr/>
      </xdr:nvGrpSpPr>
      <xdr:grpSpPr>
        <a:xfrm>
          <a:off x="41427778" y="4728331"/>
          <a:ext cx="4558242" cy="3433234"/>
          <a:chOff x="16605249" y="8216900"/>
          <a:chExt cx="5154083" cy="27432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20EFDAAC-6BFF-A3D9-9F7C-F983C22205FF}"/>
              </a:ext>
            </a:extLst>
          </xdr:cNvPr>
          <xdr:cNvGraphicFramePr/>
        </xdr:nvGraphicFramePr>
        <xdr:xfrm>
          <a:off x="16605249" y="8216900"/>
          <a:ext cx="5154083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523C5F46-143C-4250-E0A6-968A685DCC1C}"/>
              </a:ext>
            </a:extLst>
          </xdr:cNvPr>
          <xdr:cNvCxnSpPr/>
        </xdr:nvCxnSpPr>
        <xdr:spPr>
          <a:xfrm>
            <a:off x="17504834" y="9733126"/>
            <a:ext cx="4138083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EAC0-A021-490C-8100-07DFE0393913}">
  <dimension ref="J7:J9"/>
  <sheetViews>
    <sheetView topLeftCell="A4" workbookViewId="0">
      <selection activeCell="I14" sqref="I14"/>
    </sheetView>
  </sheetViews>
  <sheetFormatPr baseColWidth="10" defaultRowHeight="15" x14ac:dyDescent="0.25"/>
  <sheetData>
    <row r="7" spans="10:10" ht="20.25" x14ac:dyDescent="0.25">
      <c r="J7" s="144" t="s">
        <v>258</v>
      </c>
    </row>
    <row r="8" spans="10:10" ht="20.25" x14ac:dyDescent="0.25">
      <c r="J8" s="144"/>
    </row>
    <row r="9" spans="10:10" ht="18.75" x14ac:dyDescent="0.25">
      <c r="J9" s="145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7CFA-D999-4B26-B23A-9F6E5B9C7A5F}">
  <dimension ref="A1:BR786"/>
  <sheetViews>
    <sheetView tabSelected="1" topLeftCell="A611" zoomScale="80" zoomScaleNormal="80" zoomScaleSheetLayoutView="110" workbookViewId="0">
      <selection activeCell="V573" sqref="V573"/>
    </sheetView>
  </sheetViews>
  <sheetFormatPr baseColWidth="10" defaultRowHeight="15" x14ac:dyDescent="0.25"/>
  <cols>
    <col min="1" max="1" width="20.7109375" customWidth="1"/>
    <col min="2" max="2" width="27.85546875" bestFit="1" customWidth="1"/>
    <col min="3" max="3" width="27.85546875" customWidth="1"/>
    <col min="4" max="4" width="12.42578125" bestFit="1" customWidth="1"/>
    <col min="5" max="5" width="26.28515625" bestFit="1" customWidth="1"/>
    <col min="6" max="6" width="17.5703125" bestFit="1" customWidth="1"/>
    <col min="8" max="8" width="13" bestFit="1" customWidth="1"/>
    <col min="21" max="21" width="19.28515625" bestFit="1" customWidth="1"/>
    <col min="22" max="22" width="20.42578125" bestFit="1" customWidth="1"/>
    <col min="23" max="23" width="21.42578125" bestFit="1" customWidth="1"/>
    <col min="47" max="47" width="12.42578125" bestFit="1" customWidth="1"/>
    <col min="48" max="48" width="17.5703125" bestFit="1" customWidth="1"/>
    <col min="49" max="49" width="9.5703125" customWidth="1"/>
    <col min="50" max="50" width="13.85546875" bestFit="1" customWidth="1"/>
    <col min="69" max="69" width="13.140625" bestFit="1" customWidth="1"/>
    <col min="70" max="70" width="25.85546875" bestFit="1" customWidth="1"/>
  </cols>
  <sheetData>
    <row r="1" spans="1:69" ht="18" x14ac:dyDescent="0.35">
      <c r="W1" t="s">
        <v>127</v>
      </c>
      <c r="X1" t="s">
        <v>129</v>
      </c>
    </row>
    <row r="2" spans="1:69" ht="18" x14ac:dyDescent="0.35">
      <c r="W2" t="s">
        <v>128</v>
      </c>
      <c r="X2" t="s">
        <v>130</v>
      </c>
    </row>
    <row r="3" spans="1:69" ht="15.75" thickBot="1" x14ac:dyDescent="0.3">
      <c r="A3" s="54" t="s">
        <v>126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69" x14ac:dyDescent="0.25">
      <c r="I4" s="146" t="s">
        <v>24</v>
      </c>
      <c r="J4" s="146"/>
      <c r="K4" s="146"/>
      <c r="L4" s="146"/>
      <c r="M4" s="146"/>
      <c r="N4" s="146"/>
      <c r="O4" s="146"/>
      <c r="P4" s="146"/>
      <c r="Q4" s="146"/>
      <c r="R4" s="146"/>
      <c r="S4" s="2"/>
      <c r="W4" s="146" t="s">
        <v>114</v>
      </c>
      <c r="X4" s="146"/>
      <c r="Y4" s="146"/>
      <c r="Z4" s="146"/>
      <c r="AA4" s="146" t="s">
        <v>115</v>
      </c>
      <c r="AB4" s="146"/>
      <c r="AC4" s="146"/>
      <c r="AD4" s="146"/>
      <c r="AE4" s="146"/>
      <c r="AF4" s="146" t="s">
        <v>116</v>
      </c>
      <c r="AG4" s="146"/>
      <c r="AH4" s="146"/>
      <c r="AI4" s="146"/>
      <c r="AJ4" s="146"/>
      <c r="AK4" s="146" t="s">
        <v>121</v>
      </c>
      <c r="AL4" s="146"/>
      <c r="AM4" s="146"/>
      <c r="AN4" s="146"/>
      <c r="BE4" s="1"/>
      <c r="BF4" s="1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</row>
    <row r="5" spans="1:69" ht="18.75" thickBot="1" x14ac:dyDescent="0.4">
      <c r="B5" s="5" t="s">
        <v>0</v>
      </c>
      <c r="C5" s="5" t="s">
        <v>254</v>
      </c>
      <c r="D5" s="5" t="s">
        <v>31</v>
      </c>
      <c r="E5" s="5" t="s">
        <v>2</v>
      </c>
      <c r="F5" s="5" t="s">
        <v>1</v>
      </c>
      <c r="G5" s="5" t="s">
        <v>63</v>
      </c>
      <c r="H5" s="5" t="s">
        <v>55</v>
      </c>
      <c r="I5" s="5" t="s">
        <v>57</v>
      </c>
      <c r="J5" s="5" t="s">
        <v>58</v>
      </c>
      <c r="K5" s="5" t="s">
        <v>59</v>
      </c>
      <c r="L5" s="5" t="s">
        <v>239</v>
      </c>
      <c r="M5" s="5" t="s">
        <v>4</v>
      </c>
      <c r="N5" s="5" t="s">
        <v>5</v>
      </c>
      <c r="O5" s="5" t="s">
        <v>6</v>
      </c>
      <c r="P5" s="5" t="s">
        <v>60</v>
      </c>
      <c r="Q5" s="5" t="s">
        <v>61</v>
      </c>
      <c r="R5" s="5" t="s">
        <v>62</v>
      </c>
      <c r="S5" s="5" t="s">
        <v>185</v>
      </c>
      <c r="T5" s="50" t="s">
        <v>7</v>
      </c>
      <c r="U5" s="124" t="s">
        <v>25</v>
      </c>
      <c r="V5" s="2"/>
      <c r="W5" s="5" t="s">
        <v>57</v>
      </c>
      <c r="X5" s="5" t="s">
        <v>59</v>
      </c>
      <c r="Y5" s="5" t="s">
        <v>6</v>
      </c>
      <c r="Z5" s="5" t="s">
        <v>60</v>
      </c>
      <c r="AA5" s="5" t="s">
        <v>57</v>
      </c>
      <c r="AB5" s="5" t="s">
        <v>59</v>
      </c>
      <c r="AC5" s="5" t="s">
        <v>6</v>
      </c>
      <c r="AD5" s="5" t="s">
        <v>60</v>
      </c>
      <c r="AE5" s="5" t="s">
        <v>7</v>
      </c>
      <c r="AF5" s="5" t="s">
        <v>122</v>
      </c>
      <c r="AG5" s="5" t="s">
        <v>123</v>
      </c>
      <c r="AH5" s="5" t="s">
        <v>124</v>
      </c>
      <c r="AI5" s="5" t="s">
        <v>125</v>
      </c>
      <c r="AJ5" s="5" t="s">
        <v>7</v>
      </c>
      <c r="AK5" s="51" t="s">
        <v>120</v>
      </c>
      <c r="AL5" s="50" t="s">
        <v>117</v>
      </c>
      <c r="AM5" s="50" t="s">
        <v>118</v>
      </c>
      <c r="AN5" s="50" t="s">
        <v>119</v>
      </c>
      <c r="AO5" s="2"/>
      <c r="AU5" s="3"/>
      <c r="AV5" s="3"/>
      <c r="AW5" s="3"/>
      <c r="AX5" s="3"/>
      <c r="AY5" s="147" t="s">
        <v>25</v>
      </c>
      <c r="AZ5" s="147"/>
      <c r="BA5" s="5"/>
      <c r="BB5" s="3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8.75" thickBot="1" x14ac:dyDescent="0.4">
      <c r="B6" s="2" t="s">
        <v>180</v>
      </c>
      <c r="C6" s="2"/>
      <c r="D6" s="2" t="s">
        <v>32</v>
      </c>
      <c r="E6" s="2" t="s">
        <v>181</v>
      </c>
      <c r="F6" s="2" t="s">
        <v>256</v>
      </c>
      <c r="G6" s="2">
        <v>1200</v>
      </c>
      <c r="H6" s="2">
        <v>24</v>
      </c>
      <c r="I6" s="1">
        <v>45.758000000000003</v>
      </c>
      <c r="J6" s="1">
        <v>0</v>
      </c>
      <c r="K6" s="1">
        <v>33.854999999999997</v>
      </c>
      <c r="L6" s="1">
        <v>0.81200000000000006</v>
      </c>
      <c r="M6" s="1">
        <v>1.0999999999999999E-2</v>
      </c>
      <c r="N6" s="1">
        <v>5.7000000000000002E-2</v>
      </c>
      <c r="O6" s="1">
        <v>17.53</v>
      </c>
      <c r="P6" s="1">
        <v>1.5920000000000001</v>
      </c>
      <c r="Q6" s="1">
        <v>4.4999999999999998E-2</v>
      </c>
      <c r="R6" s="1">
        <v>0</v>
      </c>
      <c r="S6" s="1">
        <v>1.9E-2</v>
      </c>
      <c r="T6" s="16">
        <v>99.679000000000002</v>
      </c>
      <c r="U6" s="125">
        <v>0.85660972191037421</v>
      </c>
      <c r="V6" s="1"/>
      <c r="W6" s="1">
        <v>0.76263333333333339</v>
      </c>
      <c r="X6" s="1">
        <v>0.66382352941176459</v>
      </c>
      <c r="Y6" s="1">
        <v>0.31303571428571431</v>
      </c>
      <c r="Z6" s="1">
        <v>5.1354838709677421E-2</v>
      </c>
      <c r="AA6" s="1">
        <v>1.5252666666666668</v>
      </c>
      <c r="AB6" s="1">
        <v>0.99573529411764694</v>
      </c>
      <c r="AC6" s="1">
        <v>0.31303571428571431</v>
      </c>
      <c r="AD6" s="1">
        <v>2.567741935483871E-2</v>
      </c>
      <c r="AE6" s="18">
        <v>2.8597150944248666</v>
      </c>
      <c r="AF6" s="44">
        <v>2.133452622102443</v>
      </c>
      <c r="AG6" s="44">
        <v>1.8570340260983793</v>
      </c>
      <c r="AH6" s="44">
        <v>0.87571161168045153</v>
      </c>
      <c r="AI6" s="44">
        <v>0.14366420993418769</v>
      </c>
      <c r="AJ6" s="1">
        <v>5.0098624698154621</v>
      </c>
      <c r="AK6" s="52">
        <v>1.0193758216146391</v>
      </c>
      <c r="AL6" s="16">
        <v>3.9904866482008226</v>
      </c>
      <c r="AM6" s="16">
        <v>16</v>
      </c>
      <c r="AN6" s="16">
        <v>16</v>
      </c>
      <c r="AO6" s="2"/>
      <c r="AU6" s="5" t="s">
        <v>0</v>
      </c>
      <c r="AV6" s="5" t="s">
        <v>1</v>
      </c>
      <c r="AW6" s="5" t="s">
        <v>63</v>
      </c>
      <c r="AX6" s="5" t="s">
        <v>31</v>
      </c>
      <c r="AY6" s="5" t="s">
        <v>99</v>
      </c>
      <c r="AZ6" s="5" t="s">
        <v>100</v>
      </c>
      <c r="BA6" s="5" t="s">
        <v>102</v>
      </c>
      <c r="BB6" s="5" t="s">
        <v>101</v>
      </c>
      <c r="BE6" s="2"/>
      <c r="BF6" s="28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x14ac:dyDescent="0.25">
      <c r="B7" s="2" t="s">
        <v>180</v>
      </c>
      <c r="C7" s="2"/>
      <c r="D7" s="2" t="s">
        <v>32</v>
      </c>
      <c r="E7" s="2" t="s">
        <v>182</v>
      </c>
      <c r="F7" s="2" t="s">
        <v>256</v>
      </c>
      <c r="G7" s="2">
        <v>1200</v>
      </c>
      <c r="H7" s="2">
        <v>24</v>
      </c>
      <c r="I7" s="1">
        <v>46.241999999999997</v>
      </c>
      <c r="J7" s="1">
        <v>0</v>
      </c>
      <c r="K7" s="1">
        <v>33.558</v>
      </c>
      <c r="L7" s="1">
        <v>0.85699999999999998</v>
      </c>
      <c r="M7" s="1">
        <v>3.1E-2</v>
      </c>
      <c r="N7" s="1">
        <v>6.6000000000000003E-2</v>
      </c>
      <c r="O7" s="1">
        <v>17.280999999999999</v>
      </c>
      <c r="P7" s="1">
        <v>1.752</v>
      </c>
      <c r="Q7" s="1">
        <v>0.05</v>
      </c>
      <c r="R7" s="1">
        <v>0</v>
      </c>
      <c r="S7" s="1">
        <v>8.0000000000000002E-3</v>
      </c>
      <c r="T7" s="16">
        <v>99.844999999999985</v>
      </c>
      <c r="U7" s="125">
        <v>0.84252854160785573</v>
      </c>
      <c r="V7" s="1"/>
      <c r="W7" s="1">
        <v>0.77069999999999994</v>
      </c>
      <c r="X7" s="1">
        <v>0.65800000000000003</v>
      </c>
      <c r="Y7" s="1">
        <v>0.30858928571428568</v>
      </c>
      <c r="Z7" s="1">
        <v>5.6516129032258063E-2</v>
      </c>
      <c r="AA7" s="1">
        <v>1.5413999999999999</v>
      </c>
      <c r="AB7" s="1">
        <v>0.9870000000000001</v>
      </c>
      <c r="AC7" s="1">
        <v>0.30858928571428568</v>
      </c>
      <c r="AD7" s="1">
        <v>2.8258064516129031E-2</v>
      </c>
      <c r="AE7" s="18">
        <v>2.8652473502304145</v>
      </c>
      <c r="AF7" s="44">
        <v>2.1518561039779622</v>
      </c>
      <c r="AG7" s="44">
        <v>1.8371886809621114</v>
      </c>
      <c r="AH7" s="44">
        <v>0.86160599206758148</v>
      </c>
      <c r="AI7" s="44">
        <v>0.15779755706665452</v>
      </c>
      <c r="AJ7" s="1">
        <v>5.00844833407431</v>
      </c>
      <c r="AK7" s="52">
        <v>1.0194035491342359</v>
      </c>
      <c r="AL7" s="16">
        <v>3.9890447849400736</v>
      </c>
      <c r="AM7" s="16">
        <v>16</v>
      </c>
      <c r="AN7" s="16">
        <v>16</v>
      </c>
      <c r="AO7" s="2"/>
      <c r="AU7" s="2" t="s">
        <v>27</v>
      </c>
      <c r="AV7" s="2">
        <v>9</v>
      </c>
      <c r="AW7" s="2">
        <v>1165</v>
      </c>
      <c r="AX7" s="7" t="s">
        <v>65</v>
      </c>
      <c r="AY7" s="2">
        <v>0.67</v>
      </c>
      <c r="AZ7" s="2">
        <v>0.59799999999999998</v>
      </c>
      <c r="BA7" s="2">
        <f>AY7-AZ7</f>
        <v>7.2000000000000064E-2</v>
      </c>
      <c r="BB7" s="1">
        <f t="shared" ref="BB7:BB21" si="0">((AY7-AZ7)/AY7)*100</f>
        <v>10.746268656716426</v>
      </c>
      <c r="BE7" s="2"/>
      <c r="BF7" s="2"/>
      <c r="BG7" s="1"/>
      <c r="BH7" s="1"/>
      <c r="BI7" s="1"/>
      <c r="BJ7" s="1"/>
      <c r="BK7" s="1"/>
      <c r="BL7" s="1"/>
      <c r="BM7" s="1"/>
      <c r="BN7" s="1"/>
      <c r="BO7" s="1"/>
      <c r="BP7" s="1"/>
      <c r="BQ7" s="2"/>
    </row>
    <row r="8" spans="1:69" x14ac:dyDescent="0.25">
      <c r="B8" s="2" t="s">
        <v>180</v>
      </c>
      <c r="C8" s="2"/>
      <c r="D8" s="2" t="s">
        <v>32</v>
      </c>
      <c r="E8" s="2" t="s">
        <v>183</v>
      </c>
      <c r="F8" s="2" t="s">
        <v>256</v>
      </c>
      <c r="G8" s="2">
        <v>1200</v>
      </c>
      <c r="H8" s="2">
        <v>24</v>
      </c>
      <c r="I8" s="1">
        <v>46.223999999999997</v>
      </c>
      <c r="J8" s="1">
        <v>0</v>
      </c>
      <c r="K8" s="1">
        <v>33.43</v>
      </c>
      <c r="L8" s="1">
        <v>0.84</v>
      </c>
      <c r="M8" s="1">
        <v>0</v>
      </c>
      <c r="N8" s="1">
        <v>8.5000000000000006E-2</v>
      </c>
      <c r="O8" s="1">
        <v>16.934000000000001</v>
      </c>
      <c r="P8" s="1">
        <v>1.829</v>
      </c>
      <c r="Q8" s="1">
        <v>3.7999999999999999E-2</v>
      </c>
      <c r="R8" s="1">
        <v>5.0000000000000001E-3</v>
      </c>
      <c r="S8" s="1">
        <v>0</v>
      </c>
      <c r="T8" s="16">
        <v>99.384999999999977</v>
      </c>
      <c r="U8" s="125">
        <v>0.83464250869624934</v>
      </c>
      <c r="V8" s="1"/>
      <c r="W8" s="1">
        <v>0.77039999999999997</v>
      </c>
      <c r="X8" s="1">
        <v>0.6554901960784314</v>
      </c>
      <c r="Y8" s="1">
        <v>0.30239285714285719</v>
      </c>
      <c r="Z8" s="1">
        <v>5.8999999999999997E-2</v>
      </c>
      <c r="AA8" s="1">
        <v>1.5407999999999999</v>
      </c>
      <c r="AB8" s="1">
        <v>0.9832352941176471</v>
      </c>
      <c r="AC8" s="1">
        <v>0.30239285714285719</v>
      </c>
      <c r="AD8" s="1">
        <v>2.9499999999999998E-2</v>
      </c>
      <c r="AE8" s="18">
        <v>2.8559281512605046</v>
      </c>
      <c r="AF8" s="44">
        <v>2.1580374832888509</v>
      </c>
      <c r="AG8" s="44">
        <v>1.8361531841453966</v>
      </c>
      <c r="AH8" s="44">
        <v>0.84706012512084183</v>
      </c>
      <c r="AI8" s="44">
        <v>0.16527026416672144</v>
      </c>
      <c r="AJ8" s="1">
        <v>5.0065210567218115</v>
      </c>
      <c r="AK8" s="52">
        <v>1.0123303892875632</v>
      </c>
      <c r="AL8" s="16">
        <v>3.9941906674342476</v>
      </c>
      <c r="AM8" s="16">
        <v>16</v>
      </c>
      <c r="AN8" s="16">
        <v>15.999999999999998</v>
      </c>
      <c r="AO8" s="2"/>
      <c r="AU8" s="2" t="s">
        <v>27</v>
      </c>
      <c r="AV8" s="2">
        <v>9</v>
      </c>
      <c r="AW8" s="2">
        <v>1165</v>
      </c>
      <c r="AX8" s="2" t="s">
        <v>94</v>
      </c>
      <c r="AY8" s="2">
        <v>0.76400000000000001</v>
      </c>
      <c r="AZ8" s="2">
        <v>0.71099999999999997</v>
      </c>
      <c r="BA8" s="2">
        <f t="shared" ref="BA8:BA21" si="1">AY8-AZ8</f>
        <v>5.3000000000000047E-2</v>
      </c>
      <c r="BB8" s="1">
        <f t="shared" si="0"/>
        <v>6.9371727748691159</v>
      </c>
      <c r="BE8" s="2"/>
      <c r="BF8" s="28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x14ac:dyDescent="0.25">
      <c r="B9" s="2" t="s">
        <v>180</v>
      </c>
      <c r="C9" s="2"/>
      <c r="D9" s="2" t="s">
        <v>32</v>
      </c>
      <c r="E9" s="2" t="s">
        <v>184</v>
      </c>
      <c r="F9" s="2" t="s">
        <v>256</v>
      </c>
      <c r="G9" s="2">
        <v>1200</v>
      </c>
      <c r="H9" s="2">
        <v>24</v>
      </c>
      <c r="I9" s="1">
        <v>45.076000000000001</v>
      </c>
      <c r="J9" s="1">
        <v>0</v>
      </c>
      <c r="K9" s="1">
        <v>34.222000000000001</v>
      </c>
      <c r="L9" s="1">
        <v>0.83699999999999997</v>
      </c>
      <c r="M9" s="1">
        <v>1.4E-2</v>
      </c>
      <c r="N9" s="1">
        <v>7.8E-2</v>
      </c>
      <c r="O9" s="1">
        <v>17.925000000000001</v>
      </c>
      <c r="P9" s="1">
        <v>1.3380000000000001</v>
      </c>
      <c r="Q9" s="1">
        <v>3.7999999999999999E-2</v>
      </c>
      <c r="R9" s="1">
        <v>0.01</v>
      </c>
      <c r="S9" s="1">
        <v>0.02</v>
      </c>
      <c r="T9" s="16">
        <v>99.557999999999993</v>
      </c>
      <c r="U9" s="125">
        <v>0.87904562245875262</v>
      </c>
      <c r="V9" s="1"/>
      <c r="W9" s="1">
        <v>0.75126666666666664</v>
      </c>
      <c r="X9" s="1">
        <v>0.6710196078431373</v>
      </c>
      <c r="Y9" s="1">
        <v>0.32008928571428574</v>
      </c>
      <c r="Z9" s="1">
        <v>4.3161290322580648E-2</v>
      </c>
      <c r="AA9" s="1">
        <v>1.5025333333333333</v>
      </c>
      <c r="AB9" s="1">
        <v>1.0065294117647059</v>
      </c>
      <c r="AC9" s="1">
        <v>0.32008928571428574</v>
      </c>
      <c r="AD9" s="1">
        <v>2.1580645161290324E-2</v>
      </c>
      <c r="AE9" s="18">
        <v>2.8507326759736156</v>
      </c>
      <c r="AF9" s="44">
        <v>2.1082767191703384</v>
      </c>
      <c r="AG9" s="44">
        <v>1.8830797106963748</v>
      </c>
      <c r="AH9" s="44">
        <v>0.8982653151929515</v>
      </c>
      <c r="AI9" s="44">
        <v>0.12112336084361806</v>
      </c>
      <c r="AJ9" s="1">
        <v>5.0107451059032826</v>
      </c>
      <c r="AK9" s="52">
        <v>1.0193886760365696</v>
      </c>
      <c r="AL9" s="16">
        <v>3.9913564298667135</v>
      </c>
      <c r="AM9" s="16">
        <v>16</v>
      </c>
      <c r="AN9" s="16">
        <v>16</v>
      </c>
      <c r="AO9" s="2"/>
      <c r="AU9" s="2" t="s">
        <v>27</v>
      </c>
      <c r="AV9" s="2">
        <v>9</v>
      </c>
      <c r="AW9" s="2">
        <v>1165</v>
      </c>
      <c r="AX9" s="2" t="s">
        <v>66</v>
      </c>
      <c r="AY9" s="2">
        <v>0.66</v>
      </c>
      <c r="AZ9" s="2">
        <v>0.61</v>
      </c>
      <c r="BA9" s="2">
        <f t="shared" si="1"/>
        <v>5.0000000000000044E-2</v>
      </c>
      <c r="BB9" s="1">
        <f t="shared" si="0"/>
        <v>7.5757575757575815</v>
      </c>
      <c r="BE9" s="2"/>
      <c r="BF9" s="28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x14ac:dyDescent="0.25">
      <c r="B10" s="55" t="s">
        <v>132</v>
      </c>
      <c r="C10" s="55"/>
      <c r="D10" s="2"/>
      <c r="E10" s="2"/>
      <c r="F10" s="2"/>
      <c r="G10" s="2"/>
      <c r="H10" s="2"/>
      <c r="I10" s="44">
        <v>45.824999999999996</v>
      </c>
      <c r="J10" s="44">
        <v>0</v>
      </c>
      <c r="K10" s="44">
        <v>33.766249999999999</v>
      </c>
      <c r="L10" s="44">
        <v>0.83650000000000002</v>
      </c>
      <c r="M10" s="44">
        <v>1.3999999999999999E-2</v>
      </c>
      <c r="N10" s="44">
        <v>7.1500000000000008E-2</v>
      </c>
      <c r="O10" s="44">
        <v>17.4175</v>
      </c>
      <c r="P10" s="44">
        <v>1.62775</v>
      </c>
      <c r="Q10" s="44">
        <v>4.2750000000000003E-2</v>
      </c>
      <c r="R10" s="44">
        <v>3.7499999999999999E-3</v>
      </c>
      <c r="S10" s="44">
        <v>1.175E-2</v>
      </c>
      <c r="T10" s="16"/>
      <c r="U10" s="126">
        <v>0.85320659866830795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52"/>
      <c r="AL10" s="16"/>
      <c r="AM10" s="16"/>
      <c r="AN10" s="16"/>
      <c r="AO10" s="2"/>
      <c r="AU10" s="2" t="s">
        <v>27</v>
      </c>
      <c r="AV10" s="2">
        <v>9</v>
      </c>
      <c r="AW10" s="2">
        <v>1165</v>
      </c>
      <c r="AX10" s="2" t="s">
        <v>95</v>
      </c>
      <c r="AY10" s="2">
        <v>0.80500000000000005</v>
      </c>
      <c r="AZ10" s="2">
        <v>0.81599999999999995</v>
      </c>
      <c r="BA10" s="2">
        <f t="shared" si="1"/>
        <v>-1.0999999999999899E-2</v>
      </c>
      <c r="BB10" s="1">
        <f t="shared" si="0"/>
        <v>-1.3664596273291798</v>
      </c>
      <c r="BE10" s="2"/>
      <c r="BF10" s="28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x14ac:dyDescent="0.25">
      <c r="B11" s="56" t="s">
        <v>133</v>
      </c>
      <c r="C11" s="56"/>
      <c r="D11" s="8"/>
      <c r="E11" s="8"/>
      <c r="F11" s="8"/>
      <c r="G11" s="8"/>
      <c r="H11" s="8"/>
      <c r="I11" s="45">
        <v>0.54729029469438306</v>
      </c>
      <c r="J11" s="45">
        <v>0</v>
      </c>
      <c r="K11" s="45">
        <v>0.35214426494454459</v>
      </c>
      <c r="L11" s="45">
        <v>1.8556220879622342E-2</v>
      </c>
      <c r="M11" s="45">
        <v>1.2832251036613439E-2</v>
      </c>
      <c r="N11" s="45">
        <v>1.2449899597988688E-2</v>
      </c>
      <c r="O11" s="45">
        <v>0.41737952353543506</v>
      </c>
      <c r="P11" s="45">
        <v>0.21692759928910157</v>
      </c>
      <c r="Q11" s="45">
        <v>5.8523499553598136E-3</v>
      </c>
      <c r="R11" s="45">
        <v>4.7871355387816908E-3</v>
      </c>
      <c r="S11" s="45">
        <v>9.5350231602585357E-3</v>
      </c>
      <c r="T11" s="46"/>
      <c r="U11" s="127">
        <v>1.9475478062774373E-2</v>
      </c>
      <c r="V11" s="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91"/>
      <c r="AK11" s="53"/>
      <c r="AL11" s="46"/>
      <c r="AM11" s="46"/>
      <c r="AN11" s="46"/>
      <c r="AO11" s="2"/>
      <c r="AU11" s="2" t="s">
        <v>29</v>
      </c>
      <c r="AV11" s="2">
        <v>9</v>
      </c>
      <c r="AW11" s="2">
        <v>1140</v>
      </c>
      <c r="AX11" s="2" t="s">
        <v>65</v>
      </c>
      <c r="AY11" s="2">
        <v>0.628</v>
      </c>
      <c r="AZ11" s="2">
        <v>0.54800000000000004</v>
      </c>
      <c r="BA11" s="2">
        <f t="shared" si="1"/>
        <v>7.999999999999996E-2</v>
      </c>
      <c r="BB11" s="1">
        <f t="shared" si="0"/>
        <v>12.738853503184707</v>
      </c>
      <c r="BE11" s="2"/>
      <c r="BF11" s="28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x14ac:dyDescent="0.25">
      <c r="B12" s="2" t="s">
        <v>12</v>
      </c>
      <c r="C12" s="2"/>
      <c r="D12" s="2" t="s">
        <v>32</v>
      </c>
      <c r="E12" s="2" t="s">
        <v>8</v>
      </c>
      <c r="F12" s="2" t="s">
        <v>256</v>
      </c>
      <c r="G12" s="2">
        <v>1190</v>
      </c>
      <c r="H12" s="2">
        <v>24</v>
      </c>
      <c r="I12" s="4">
        <v>51.29</v>
      </c>
      <c r="J12" s="4">
        <v>6.7000000000000004E-2</v>
      </c>
      <c r="K12" s="4">
        <v>31.67</v>
      </c>
      <c r="L12" s="4">
        <v>1.024</v>
      </c>
      <c r="M12" s="4">
        <v>0.04</v>
      </c>
      <c r="N12" s="4">
        <v>8.2000000000000003E-2</v>
      </c>
      <c r="O12" s="4">
        <v>14.388999999999999</v>
      </c>
      <c r="P12" s="4">
        <v>3.2759999999999998</v>
      </c>
      <c r="Q12" s="4">
        <v>0.107</v>
      </c>
      <c r="R12" s="4">
        <v>0</v>
      </c>
      <c r="S12" s="62">
        <v>0</v>
      </c>
      <c r="T12" s="16">
        <v>101.94499999999999</v>
      </c>
      <c r="U12" s="118">
        <v>0.70380748567899276</v>
      </c>
      <c r="V12" s="1"/>
      <c r="W12" s="1">
        <v>0.85483333333333333</v>
      </c>
      <c r="X12" s="1">
        <v>0.62098039215686274</v>
      </c>
      <c r="Y12" s="1">
        <v>0.25694642857142858</v>
      </c>
      <c r="Z12" s="1">
        <v>0.10567741935483871</v>
      </c>
      <c r="AA12" s="1">
        <v>1.7096666666666667</v>
      </c>
      <c r="AB12" s="1">
        <v>0.93147058823529405</v>
      </c>
      <c r="AC12" s="1">
        <v>0.25694642857142858</v>
      </c>
      <c r="AD12" s="95">
        <v>5.2838709677419354E-2</v>
      </c>
      <c r="AE12" s="18">
        <v>2.9509223931508086</v>
      </c>
      <c r="AF12" s="44">
        <v>2.3174674747595683</v>
      </c>
      <c r="AG12" s="44">
        <v>1.6834882370290167</v>
      </c>
      <c r="AH12" s="44">
        <v>0.69658606859417238</v>
      </c>
      <c r="AI12" s="44">
        <v>0.28649325268633186</v>
      </c>
      <c r="AJ12" s="92">
        <v>4.9840350330690883</v>
      </c>
      <c r="AK12" s="16">
        <v>0.98307932128050424</v>
      </c>
      <c r="AL12" s="16">
        <v>4.0009557117885848</v>
      </c>
      <c r="AM12" s="16">
        <v>16</v>
      </c>
      <c r="AN12" s="16">
        <v>16</v>
      </c>
      <c r="AU12" s="2" t="s">
        <v>29</v>
      </c>
      <c r="AV12" s="2">
        <v>9</v>
      </c>
      <c r="AW12" s="2">
        <v>1140</v>
      </c>
      <c r="AX12" s="2" t="s">
        <v>94</v>
      </c>
      <c r="AY12" s="2">
        <v>0.79</v>
      </c>
      <c r="AZ12" s="2">
        <v>0.745</v>
      </c>
      <c r="BA12" s="2">
        <f t="shared" si="1"/>
        <v>4.500000000000004E-2</v>
      </c>
      <c r="BB12" s="1">
        <f t="shared" si="0"/>
        <v>5.6962025316455742</v>
      </c>
      <c r="BE12" s="2"/>
      <c r="BF12" s="28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x14ac:dyDescent="0.25">
      <c r="B13" s="2" t="s">
        <v>12</v>
      </c>
      <c r="C13" s="2"/>
      <c r="D13" s="2" t="s">
        <v>32</v>
      </c>
      <c r="E13" s="2" t="s">
        <v>9</v>
      </c>
      <c r="F13" s="2" t="s">
        <v>256</v>
      </c>
      <c r="G13" s="2">
        <v>1190</v>
      </c>
      <c r="H13" s="2">
        <v>24</v>
      </c>
      <c r="I13" s="4">
        <v>50.292000000000002</v>
      </c>
      <c r="J13" s="4">
        <v>0.10299999999999999</v>
      </c>
      <c r="K13" s="4">
        <v>31.783999999999999</v>
      </c>
      <c r="L13" s="4">
        <v>1.079</v>
      </c>
      <c r="M13" s="4">
        <v>2.1999999999999999E-2</v>
      </c>
      <c r="N13" s="4">
        <v>7.0000000000000007E-2</v>
      </c>
      <c r="O13" s="4">
        <v>14.724</v>
      </c>
      <c r="P13" s="4">
        <v>3.1309999999999998</v>
      </c>
      <c r="Q13" s="4">
        <v>8.1000000000000003E-2</v>
      </c>
      <c r="R13" s="4">
        <v>0</v>
      </c>
      <c r="S13" s="62">
        <v>0</v>
      </c>
      <c r="T13" s="16">
        <v>101.286</v>
      </c>
      <c r="U13" s="125">
        <v>0.71872884456839059</v>
      </c>
      <c r="V13" s="1"/>
      <c r="W13" s="1">
        <v>0.83820000000000006</v>
      </c>
      <c r="X13" s="1">
        <v>0.62321568627450974</v>
      </c>
      <c r="Y13" s="1">
        <v>0.26292857142857146</v>
      </c>
      <c r="Z13" s="1">
        <v>0.10099999999999999</v>
      </c>
      <c r="AA13" s="1">
        <v>1.6764000000000001</v>
      </c>
      <c r="AB13" s="1">
        <v>0.93482352941176461</v>
      </c>
      <c r="AC13" s="1">
        <v>0.26292857142857146</v>
      </c>
      <c r="AD13" s="95">
        <v>5.0499999999999996E-2</v>
      </c>
      <c r="AE13" s="18">
        <v>2.9246521008403366</v>
      </c>
      <c r="AF13" s="44">
        <v>2.292785524156288</v>
      </c>
      <c r="AG13" s="44">
        <v>1.704724294819044</v>
      </c>
      <c r="AH13" s="44">
        <v>0.71920642144896352</v>
      </c>
      <c r="AI13" s="44">
        <v>0.27627217601978654</v>
      </c>
      <c r="AJ13" s="93">
        <v>4.9929884164440823</v>
      </c>
      <c r="AK13" s="16">
        <v>0.99547859746875011</v>
      </c>
      <c r="AL13" s="16">
        <v>3.997509818975332</v>
      </c>
      <c r="AM13" s="16">
        <v>16</v>
      </c>
      <c r="AN13" s="16">
        <v>15.999999999999996</v>
      </c>
      <c r="AU13" s="2" t="s">
        <v>29</v>
      </c>
      <c r="AV13" s="2">
        <v>9</v>
      </c>
      <c r="AW13" s="2">
        <v>1140</v>
      </c>
      <c r="AX13" s="2" t="s">
        <v>67</v>
      </c>
      <c r="AY13" s="2">
        <v>0.59799999999999998</v>
      </c>
      <c r="AZ13" s="2">
        <v>0.59199999999999997</v>
      </c>
      <c r="BA13" s="2">
        <f t="shared" si="1"/>
        <v>6.0000000000000053E-3</v>
      </c>
      <c r="BB13" s="1">
        <f t="shared" si="0"/>
        <v>1.0033444816053521</v>
      </c>
      <c r="BE13" s="2"/>
      <c r="BF13" s="28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x14ac:dyDescent="0.25">
      <c r="B14" s="2" t="s">
        <v>12</v>
      </c>
      <c r="C14" s="2"/>
      <c r="D14" s="2" t="s">
        <v>32</v>
      </c>
      <c r="E14" s="2" t="s">
        <v>10</v>
      </c>
      <c r="F14" s="2" t="s">
        <v>256</v>
      </c>
      <c r="G14" s="2">
        <v>1190</v>
      </c>
      <c r="H14" s="2">
        <v>24</v>
      </c>
      <c r="I14" s="4">
        <v>46.616</v>
      </c>
      <c r="J14" s="4">
        <v>0</v>
      </c>
      <c r="K14" s="4">
        <v>34.658999999999999</v>
      </c>
      <c r="L14" s="4">
        <v>0.73499999999999999</v>
      </c>
      <c r="M14" s="4">
        <v>2.5999999999999999E-2</v>
      </c>
      <c r="N14" s="4">
        <v>7.8E-2</v>
      </c>
      <c r="O14" s="4">
        <v>17.59</v>
      </c>
      <c r="P14" s="4">
        <v>1.4650000000000001</v>
      </c>
      <c r="Q14" s="4">
        <v>0.04</v>
      </c>
      <c r="R14" s="4">
        <v>5.0000000000000001E-3</v>
      </c>
      <c r="S14" s="62">
        <v>0</v>
      </c>
      <c r="T14" s="16">
        <v>101.21400000000001</v>
      </c>
      <c r="U14" s="125">
        <v>0.86698813739150116</v>
      </c>
      <c r="V14" s="1"/>
      <c r="W14" s="1">
        <v>0.77693333333333336</v>
      </c>
      <c r="X14" s="1">
        <v>0.6795882352941176</v>
      </c>
      <c r="Y14" s="1">
        <v>0.31410714285714286</v>
      </c>
      <c r="Z14" s="1">
        <v>4.7258064516129038E-2</v>
      </c>
      <c r="AA14" s="1">
        <v>1.5538666666666667</v>
      </c>
      <c r="AB14" s="1">
        <v>1.0193823529411765</v>
      </c>
      <c r="AC14" s="1">
        <v>0.31410714285714286</v>
      </c>
      <c r="AD14" s="95">
        <v>2.3629032258064519E-2</v>
      </c>
      <c r="AE14" s="18">
        <v>2.9109851947230503</v>
      </c>
      <c r="AF14" s="44">
        <v>2.1351763237868351</v>
      </c>
      <c r="AG14" s="44">
        <v>1.8676515058229921</v>
      </c>
      <c r="AH14" s="44">
        <v>0.86323253976433056</v>
      </c>
      <c r="AI14" s="44">
        <v>0.12987510785502335</v>
      </c>
      <c r="AJ14" s="93">
        <v>4.9959354772291809</v>
      </c>
      <c r="AK14" s="16">
        <v>0.99310764761935388</v>
      </c>
      <c r="AL14" s="16">
        <v>4.002827829609827</v>
      </c>
      <c r="AM14" s="16">
        <v>16</v>
      </c>
      <c r="AN14" s="16">
        <v>16.000000000000004</v>
      </c>
      <c r="AU14" s="2" t="s">
        <v>29</v>
      </c>
      <c r="AV14" s="2">
        <v>9</v>
      </c>
      <c r="AW14" s="2">
        <v>1140</v>
      </c>
      <c r="AX14" s="2" t="s">
        <v>96</v>
      </c>
      <c r="AY14" s="2">
        <v>0.91200000000000003</v>
      </c>
      <c r="AZ14" s="2">
        <v>0.90500000000000003</v>
      </c>
      <c r="BA14" s="2">
        <f t="shared" si="1"/>
        <v>7.0000000000000062E-3</v>
      </c>
      <c r="BB14" s="1">
        <f t="shared" si="0"/>
        <v>0.76754385964912342</v>
      </c>
      <c r="BE14" s="2"/>
      <c r="BF14" s="28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x14ac:dyDescent="0.25">
      <c r="B15" s="2" t="s">
        <v>12</v>
      </c>
      <c r="C15" s="2"/>
      <c r="D15" s="2" t="s">
        <v>32</v>
      </c>
      <c r="E15" s="2" t="s">
        <v>23</v>
      </c>
      <c r="F15" s="2" t="s">
        <v>256</v>
      </c>
      <c r="G15" s="2">
        <v>1190</v>
      </c>
      <c r="H15" s="2">
        <v>24</v>
      </c>
      <c r="I15" s="4">
        <v>46.414999999999999</v>
      </c>
      <c r="J15" s="4">
        <v>0</v>
      </c>
      <c r="K15" s="4">
        <v>35.045999999999999</v>
      </c>
      <c r="L15" s="4">
        <v>0.80500000000000005</v>
      </c>
      <c r="M15" s="4">
        <v>0</v>
      </c>
      <c r="N15" s="4">
        <v>8.5000000000000006E-2</v>
      </c>
      <c r="O15" s="4">
        <v>17.972000000000001</v>
      </c>
      <c r="P15" s="4">
        <v>1.355</v>
      </c>
      <c r="Q15" s="4">
        <v>2.9000000000000001E-2</v>
      </c>
      <c r="R15" s="4">
        <v>0</v>
      </c>
      <c r="S15" s="62">
        <v>0</v>
      </c>
      <c r="T15" s="16">
        <v>101.70700000000001</v>
      </c>
      <c r="U15" s="125">
        <v>0.87846214892434293</v>
      </c>
      <c r="V15" s="1"/>
      <c r="W15" s="1">
        <v>0.77358333333333329</v>
      </c>
      <c r="X15" s="1">
        <v>0.68717647058823528</v>
      </c>
      <c r="Y15" s="1">
        <v>0.32092857142857145</v>
      </c>
      <c r="Z15" s="1">
        <v>4.3709677419354838E-2</v>
      </c>
      <c r="AA15" s="1">
        <v>1.5471666666666666</v>
      </c>
      <c r="AB15" s="1">
        <v>1.030764705882353</v>
      </c>
      <c r="AC15" s="1">
        <v>0.32092857142857145</v>
      </c>
      <c r="AD15" s="95">
        <v>2.1854838709677419E-2</v>
      </c>
      <c r="AE15" s="18">
        <v>2.9207147826872686</v>
      </c>
      <c r="AF15" s="44">
        <v>2.1188877131551496</v>
      </c>
      <c r="AG15" s="44">
        <v>1.8822145172449418</v>
      </c>
      <c r="AH15" s="44">
        <v>0.87904118082572646</v>
      </c>
      <c r="AI15" s="44">
        <v>0.11972323399312212</v>
      </c>
      <c r="AJ15" s="93">
        <v>4.9998666452189404</v>
      </c>
      <c r="AK15" s="16">
        <v>0.99876441481884859</v>
      </c>
      <c r="AL15" s="16">
        <v>4.0011022304000914</v>
      </c>
      <c r="AM15" s="16">
        <v>16</v>
      </c>
      <c r="AN15" s="16">
        <v>16</v>
      </c>
      <c r="AU15" s="2" t="s">
        <v>87</v>
      </c>
      <c r="AV15" s="2">
        <v>9</v>
      </c>
      <c r="AW15" s="2">
        <v>1140</v>
      </c>
      <c r="AX15" s="2" t="s">
        <v>65</v>
      </c>
      <c r="AY15" s="2">
        <v>0.70799999999999996</v>
      </c>
      <c r="AZ15" s="2">
        <v>0.57999999999999996</v>
      </c>
      <c r="BA15" s="2">
        <f t="shared" si="1"/>
        <v>0.128</v>
      </c>
      <c r="BB15" s="1">
        <f t="shared" si="0"/>
        <v>18.079096045197744</v>
      </c>
      <c r="BE15" s="2"/>
      <c r="BF15" s="28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x14ac:dyDescent="0.25">
      <c r="B16" s="2" t="s">
        <v>12</v>
      </c>
      <c r="C16" s="2"/>
      <c r="D16" s="2" t="s">
        <v>32</v>
      </c>
      <c r="E16" s="2" t="s">
        <v>75</v>
      </c>
      <c r="F16" s="2" t="s">
        <v>256</v>
      </c>
      <c r="G16" s="2">
        <v>1190</v>
      </c>
      <c r="H16" s="2">
        <v>24</v>
      </c>
      <c r="I16" s="4">
        <v>49.084000000000003</v>
      </c>
      <c r="J16" s="4">
        <v>3.0000000000000001E-3</v>
      </c>
      <c r="K16" s="4">
        <v>33.393000000000001</v>
      </c>
      <c r="L16" s="4">
        <v>0.93200000000000005</v>
      </c>
      <c r="M16" s="4">
        <v>0</v>
      </c>
      <c r="N16" s="4">
        <v>7.5999999999999998E-2</v>
      </c>
      <c r="O16" s="4">
        <v>16.175999999999998</v>
      </c>
      <c r="P16" s="4">
        <v>2.1419999999999999</v>
      </c>
      <c r="Q16" s="4">
        <v>4.7E-2</v>
      </c>
      <c r="R16" s="4">
        <v>3.9E-2</v>
      </c>
      <c r="S16" s="62">
        <v>1.2999999999999999E-2</v>
      </c>
      <c r="T16" s="16">
        <v>101.905</v>
      </c>
      <c r="U16" s="125">
        <v>0.80445460401991198</v>
      </c>
      <c r="V16" s="1"/>
      <c r="W16" s="1">
        <v>0.81806666666666672</v>
      </c>
      <c r="X16" s="1">
        <v>0.65476470588235292</v>
      </c>
      <c r="Y16" s="1">
        <v>0.28885714285714281</v>
      </c>
      <c r="Z16" s="1">
        <v>6.9096774193548385E-2</v>
      </c>
      <c r="AA16" s="1">
        <v>1.6361333333333334</v>
      </c>
      <c r="AB16" s="1">
        <v>0.98214705882352937</v>
      </c>
      <c r="AC16" s="1">
        <v>0.28885714285714281</v>
      </c>
      <c r="AD16" s="95">
        <v>3.4548387096774193E-2</v>
      </c>
      <c r="AE16" s="18">
        <v>2.9416859221107798</v>
      </c>
      <c r="AF16" s="44">
        <v>2.2247559755248663</v>
      </c>
      <c r="AG16" s="44">
        <v>1.7806515670783303</v>
      </c>
      <c r="AH16" s="44">
        <v>0.78555535976424296</v>
      </c>
      <c r="AI16" s="44">
        <v>0.18791067713705786</v>
      </c>
      <c r="AJ16" s="93">
        <v>4.9788735795044969</v>
      </c>
      <c r="AK16" s="16">
        <v>0.97346603690130085</v>
      </c>
      <c r="AL16" s="16">
        <v>4.0054075426031961</v>
      </c>
      <c r="AM16" s="16">
        <v>16</v>
      </c>
      <c r="AN16" s="16">
        <v>16</v>
      </c>
      <c r="AU16" s="2" t="s">
        <v>87</v>
      </c>
      <c r="AV16" s="2">
        <v>9</v>
      </c>
      <c r="AW16" s="2">
        <v>1140</v>
      </c>
      <c r="AX16" s="2" t="s">
        <v>97</v>
      </c>
      <c r="AY16" s="2">
        <v>0.91</v>
      </c>
      <c r="AZ16" s="2">
        <v>0.90400000000000003</v>
      </c>
      <c r="BA16" s="2">
        <f t="shared" si="1"/>
        <v>6.0000000000000053E-3</v>
      </c>
      <c r="BB16" s="1">
        <f t="shared" si="0"/>
        <v>0.65934065934065988</v>
      </c>
      <c r="BE16" s="2"/>
      <c r="BF16" s="28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2:69" x14ac:dyDescent="0.25">
      <c r="B17" s="2" t="s">
        <v>12</v>
      </c>
      <c r="C17" s="2"/>
      <c r="D17" s="2" t="s">
        <v>32</v>
      </c>
      <c r="E17" s="2" t="s">
        <v>186</v>
      </c>
      <c r="F17" s="2" t="s">
        <v>256</v>
      </c>
      <c r="G17" s="2">
        <v>1190</v>
      </c>
      <c r="H17" s="2">
        <v>24</v>
      </c>
      <c r="I17" s="4">
        <v>50.085000000000001</v>
      </c>
      <c r="J17" s="4">
        <v>8.9999999999999993E-3</v>
      </c>
      <c r="K17" s="4">
        <v>32.401000000000003</v>
      </c>
      <c r="L17" s="4">
        <v>0.92100000000000004</v>
      </c>
      <c r="M17" s="4">
        <v>5.0000000000000001E-3</v>
      </c>
      <c r="N17" s="4">
        <v>9.2999999999999999E-2</v>
      </c>
      <c r="O17" s="4">
        <v>15.186</v>
      </c>
      <c r="P17" s="4">
        <v>2.74</v>
      </c>
      <c r="Q17" s="4">
        <v>5.6000000000000001E-2</v>
      </c>
      <c r="R17" s="4">
        <v>1.4999999999999999E-2</v>
      </c>
      <c r="S17" s="62">
        <v>0</v>
      </c>
      <c r="T17" s="16">
        <v>101.51100000000001</v>
      </c>
      <c r="U17" s="125">
        <v>0.75137804400413144</v>
      </c>
      <c r="V17" s="1"/>
      <c r="W17" s="1">
        <v>0.83474999999999999</v>
      </c>
      <c r="X17" s="1">
        <v>0.63531372549019616</v>
      </c>
      <c r="Y17" s="1">
        <v>0.27117857142857144</v>
      </c>
      <c r="Z17" s="1">
        <v>8.8387096774193555E-2</v>
      </c>
      <c r="AA17" s="1">
        <v>1.6695</v>
      </c>
      <c r="AB17" s="1">
        <v>0.95297058823529424</v>
      </c>
      <c r="AC17" s="1">
        <v>0.27117857142857144</v>
      </c>
      <c r="AD17" s="95">
        <v>4.4193548387096777E-2</v>
      </c>
      <c r="AE17" s="18">
        <v>2.9378427080509626</v>
      </c>
      <c r="AF17" s="44">
        <v>2.2730965077535923</v>
      </c>
      <c r="AG17" s="44">
        <v>1.7300142686309548</v>
      </c>
      <c r="AH17" s="44">
        <v>0.73844272379981291</v>
      </c>
      <c r="AI17" s="44">
        <v>0.2406857154931395</v>
      </c>
      <c r="AJ17" s="93">
        <v>4.9822392156774997</v>
      </c>
      <c r="AK17" s="16">
        <v>0.97912843929295246</v>
      </c>
      <c r="AL17" s="16">
        <v>4.0031107763845473</v>
      </c>
      <c r="AM17" s="16">
        <v>16</v>
      </c>
      <c r="AN17" s="16">
        <v>15.999999999999998</v>
      </c>
      <c r="AU17" s="2" t="s">
        <v>28</v>
      </c>
      <c r="AV17" s="2">
        <v>9</v>
      </c>
      <c r="AW17" s="2">
        <v>1140</v>
      </c>
      <c r="AX17" s="2" t="s">
        <v>98</v>
      </c>
      <c r="AY17" s="2">
        <v>0.89800000000000002</v>
      </c>
      <c r="AZ17" s="2">
        <v>0.88700000000000001</v>
      </c>
      <c r="BA17" s="2">
        <f t="shared" si="1"/>
        <v>1.100000000000001E-2</v>
      </c>
      <c r="BB17" s="1">
        <f t="shared" si="0"/>
        <v>1.224944320712696</v>
      </c>
      <c r="BE17" s="2"/>
      <c r="BF17" s="28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2:69" x14ac:dyDescent="0.25">
      <c r="B18" s="2" t="s">
        <v>12</v>
      </c>
      <c r="C18" s="2"/>
      <c r="D18" s="2" t="s">
        <v>32</v>
      </c>
      <c r="E18" s="2" t="s">
        <v>89</v>
      </c>
      <c r="F18" s="2" t="s">
        <v>256</v>
      </c>
      <c r="G18" s="2">
        <v>1190</v>
      </c>
      <c r="H18" s="2">
        <v>24</v>
      </c>
      <c r="I18" s="4">
        <v>51.154000000000003</v>
      </c>
      <c r="J18" s="4">
        <v>4.0000000000000001E-3</v>
      </c>
      <c r="K18" s="4">
        <v>31.795999999999999</v>
      </c>
      <c r="L18" s="4">
        <v>0.88600000000000001</v>
      </c>
      <c r="M18" s="4">
        <v>1.7000000000000001E-2</v>
      </c>
      <c r="N18" s="4">
        <v>9.2999999999999999E-2</v>
      </c>
      <c r="O18" s="4">
        <v>14.547000000000001</v>
      </c>
      <c r="P18" s="4">
        <v>3.1269999999999998</v>
      </c>
      <c r="Q18" s="4">
        <v>7.9000000000000001E-2</v>
      </c>
      <c r="R18" s="4">
        <v>0</v>
      </c>
      <c r="S18" s="62">
        <v>2.5000000000000001E-2</v>
      </c>
      <c r="T18" s="16">
        <v>101.72799999999999</v>
      </c>
      <c r="U18" s="125">
        <v>0.7166169183632588</v>
      </c>
      <c r="V18" s="1"/>
      <c r="W18" s="1">
        <v>0.85256666666666669</v>
      </c>
      <c r="X18" s="1">
        <v>0.62345098039215685</v>
      </c>
      <c r="Y18" s="1">
        <v>0.25976785714285716</v>
      </c>
      <c r="Z18" s="1">
        <v>0.10087096774193548</v>
      </c>
      <c r="AA18" s="1">
        <v>1.7051333333333334</v>
      </c>
      <c r="AB18" s="1">
        <v>0.93517647058823528</v>
      </c>
      <c r="AC18" s="1">
        <v>0.25976785714285716</v>
      </c>
      <c r="AD18" s="95">
        <v>5.0435483870967739E-2</v>
      </c>
      <c r="AE18" s="18">
        <v>2.9505131449353934</v>
      </c>
      <c r="AF18" s="44">
        <v>2.3116430933517096</v>
      </c>
      <c r="AG18" s="44">
        <v>1.6904204787897894</v>
      </c>
      <c r="AH18" s="44">
        <v>0.70433268894599754</v>
      </c>
      <c r="AI18" s="44">
        <v>0.2735008123317999</v>
      </c>
      <c r="AJ18" s="93">
        <v>4.9798970734192967</v>
      </c>
      <c r="AK18" s="16">
        <v>0.97783350127779745</v>
      </c>
      <c r="AL18" s="16">
        <v>4.0020635721414992</v>
      </c>
      <c r="AM18" s="16">
        <v>16</v>
      </c>
      <c r="AN18" s="16">
        <v>16.000000000000004</v>
      </c>
      <c r="AU18" s="2" t="s">
        <v>30</v>
      </c>
      <c r="AV18" s="2">
        <v>9</v>
      </c>
      <c r="AW18" s="2">
        <v>1120</v>
      </c>
      <c r="AX18" s="2" t="s">
        <v>66</v>
      </c>
      <c r="AY18" s="2">
        <v>0.62</v>
      </c>
      <c r="AZ18" s="2">
        <v>0.55200000000000005</v>
      </c>
      <c r="BA18" s="2">
        <f t="shared" si="1"/>
        <v>6.7999999999999949E-2</v>
      </c>
      <c r="BB18" s="1">
        <f t="shared" si="0"/>
        <v>10.967741935483863</v>
      </c>
      <c r="BE18" s="2"/>
      <c r="BF18" s="28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2:69" x14ac:dyDescent="0.25">
      <c r="B19" s="2" t="s">
        <v>12</v>
      </c>
      <c r="C19" s="2"/>
      <c r="D19" s="2" t="s">
        <v>32</v>
      </c>
      <c r="E19" s="2" t="s">
        <v>187</v>
      </c>
      <c r="F19" s="2" t="s">
        <v>256</v>
      </c>
      <c r="G19" s="2">
        <v>1190</v>
      </c>
      <c r="H19" s="2">
        <v>24</v>
      </c>
      <c r="I19" s="4">
        <v>46.482999999999997</v>
      </c>
      <c r="J19" s="4">
        <v>0</v>
      </c>
      <c r="K19" s="4">
        <v>35.122</v>
      </c>
      <c r="L19" s="4">
        <v>0.90800000000000003</v>
      </c>
      <c r="M19" s="4">
        <v>1.4999999999999999E-2</v>
      </c>
      <c r="N19" s="4">
        <v>5.2999999999999999E-2</v>
      </c>
      <c r="O19" s="4">
        <v>17.989000000000001</v>
      </c>
      <c r="P19" s="4">
        <v>1.224</v>
      </c>
      <c r="Q19" s="4">
        <v>2.9000000000000001E-2</v>
      </c>
      <c r="R19" s="4">
        <v>0</v>
      </c>
      <c r="S19" s="62">
        <v>0</v>
      </c>
      <c r="T19" s="16">
        <v>101.82299999999999</v>
      </c>
      <c r="U19" s="125">
        <v>0.88885363775446025</v>
      </c>
      <c r="V19" s="1"/>
      <c r="W19" s="1">
        <v>0.77471666666666661</v>
      </c>
      <c r="X19" s="1">
        <v>0.68866666666666665</v>
      </c>
      <c r="Y19" s="1">
        <v>0.32123214285714285</v>
      </c>
      <c r="Z19" s="1">
        <v>3.9483870967741933E-2</v>
      </c>
      <c r="AA19" s="1">
        <v>1.5494333333333332</v>
      </c>
      <c r="AB19" s="1">
        <v>1.0329999999999999</v>
      </c>
      <c r="AC19" s="1">
        <v>0.32123214285714285</v>
      </c>
      <c r="AD19" s="95">
        <v>1.9741935483870966E-2</v>
      </c>
      <c r="AE19" s="18">
        <v>2.9234074116743471</v>
      </c>
      <c r="AF19" s="44">
        <v>2.1200374975390974</v>
      </c>
      <c r="AG19" s="44">
        <v>1.8845588580409076</v>
      </c>
      <c r="AH19" s="44">
        <v>0.87906226569538848</v>
      </c>
      <c r="AI19" s="44">
        <v>0.1080489043301098</v>
      </c>
      <c r="AJ19" s="93">
        <v>4.991707525605503</v>
      </c>
      <c r="AK19" s="16">
        <v>0.98711117002549831</v>
      </c>
      <c r="AL19" s="16">
        <v>4.0045963555800048</v>
      </c>
      <c r="AM19" s="16">
        <v>16</v>
      </c>
      <c r="AN19" s="16">
        <v>15.999999999999998</v>
      </c>
      <c r="AU19" s="2" t="s">
        <v>54</v>
      </c>
      <c r="AV19" s="2">
        <v>9</v>
      </c>
      <c r="AW19" s="2">
        <v>1120</v>
      </c>
      <c r="AX19" s="2" t="s">
        <v>95</v>
      </c>
      <c r="AY19" s="2">
        <v>0.90400000000000003</v>
      </c>
      <c r="AZ19" s="2">
        <v>0.84699999999999998</v>
      </c>
      <c r="BA19" s="2">
        <f t="shared" si="1"/>
        <v>5.7000000000000051E-2</v>
      </c>
      <c r="BB19" s="1">
        <f t="shared" si="0"/>
        <v>6.3053097345132798</v>
      </c>
      <c r="BE19" s="2"/>
      <c r="BF19" s="28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2:69" x14ac:dyDescent="0.25">
      <c r="B20" s="2" t="s">
        <v>12</v>
      </c>
      <c r="C20" s="2"/>
      <c r="D20" s="2" t="s">
        <v>32</v>
      </c>
      <c r="E20" s="2" t="s">
        <v>90</v>
      </c>
      <c r="F20" s="2" t="s">
        <v>256</v>
      </c>
      <c r="G20" s="2">
        <v>1190</v>
      </c>
      <c r="H20" s="2">
        <v>24</v>
      </c>
      <c r="I20" s="4">
        <v>53.133000000000003</v>
      </c>
      <c r="J20" s="4">
        <v>0.122</v>
      </c>
      <c r="K20" s="4">
        <v>29.1</v>
      </c>
      <c r="L20" s="4">
        <v>1.4179999999999999</v>
      </c>
      <c r="M20" s="4">
        <v>1.9E-2</v>
      </c>
      <c r="N20" s="4">
        <v>0.33500000000000002</v>
      </c>
      <c r="O20" s="4">
        <v>12.41</v>
      </c>
      <c r="P20" s="4">
        <v>3.8519999999999999</v>
      </c>
      <c r="Q20" s="4">
        <v>0.14099999999999999</v>
      </c>
      <c r="R20" s="4">
        <v>4.9000000000000002E-2</v>
      </c>
      <c r="S20" s="62">
        <v>0</v>
      </c>
      <c r="T20" s="16">
        <v>100.57900000000002</v>
      </c>
      <c r="U20" s="125">
        <v>0.63483785323538278</v>
      </c>
      <c r="V20" s="1"/>
      <c r="W20" s="1">
        <v>0.88555000000000006</v>
      </c>
      <c r="X20" s="1">
        <v>0.57058823529411773</v>
      </c>
      <c r="Y20" s="1">
        <v>0.22160714285714286</v>
      </c>
      <c r="Z20" s="1">
        <v>0.12425806451612903</v>
      </c>
      <c r="AA20" s="1">
        <v>1.7711000000000001</v>
      </c>
      <c r="AB20" s="1">
        <v>0.85588235294117654</v>
      </c>
      <c r="AC20" s="1">
        <v>0.22160714285714286</v>
      </c>
      <c r="AD20" s="95">
        <v>6.2129032258064515E-2</v>
      </c>
      <c r="AE20" s="18">
        <v>2.9107185280563836</v>
      </c>
      <c r="AF20" s="44">
        <v>2.4339007470882352</v>
      </c>
      <c r="AG20" s="44">
        <v>1.568240226031405</v>
      </c>
      <c r="AH20" s="44">
        <v>0.60907886687379509</v>
      </c>
      <c r="AI20" s="44">
        <v>0.34151859980525612</v>
      </c>
      <c r="AJ20" s="93">
        <v>4.9527384397986918</v>
      </c>
      <c r="AK20" s="16">
        <v>0.95059746667905121</v>
      </c>
      <c r="AL20" s="16">
        <v>4.0021409731196407</v>
      </c>
      <c r="AM20" s="16">
        <v>16</v>
      </c>
      <c r="AN20" s="16">
        <v>16.000000000000004</v>
      </c>
      <c r="AU20" s="2" t="s">
        <v>30</v>
      </c>
      <c r="AV20" s="2">
        <v>9</v>
      </c>
      <c r="AW20" s="2">
        <v>1120</v>
      </c>
      <c r="AX20" s="2" t="s">
        <v>67</v>
      </c>
      <c r="AY20" s="2">
        <v>0.63700000000000001</v>
      </c>
      <c r="AZ20" s="2">
        <v>0.55500000000000005</v>
      </c>
      <c r="BA20" s="2">
        <f t="shared" si="1"/>
        <v>8.1999999999999962E-2</v>
      </c>
      <c r="BB20" s="1">
        <f t="shared" si="0"/>
        <v>12.872841444270009</v>
      </c>
      <c r="BE20" s="2"/>
      <c r="BF20" s="28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2:69" ht="15.75" thickBot="1" x14ac:dyDescent="0.3">
      <c r="B21" s="2" t="s">
        <v>12</v>
      </c>
      <c r="C21" s="2"/>
      <c r="D21" s="2" t="s">
        <v>32</v>
      </c>
      <c r="E21" s="2" t="s">
        <v>188</v>
      </c>
      <c r="F21" s="2" t="s">
        <v>256</v>
      </c>
      <c r="G21" s="2">
        <v>1190</v>
      </c>
      <c r="H21" s="2">
        <v>24</v>
      </c>
      <c r="I21" s="4">
        <v>53.926000000000002</v>
      </c>
      <c r="J21" s="4">
        <v>0.06</v>
      </c>
      <c r="K21" s="4">
        <v>28.606000000000002</v>
      </c>
      <c r="L21" s="4">
        <v>1.02</v>
      </c>
      <c r="M21" s="4">
        <v>0.02</v>
      </c>
      <c r="N21" s="4">
        <v>0.13600000000000001</v>
      </c>
      <c r="O21" s="4">
        <v>11.763999999999999</v>
      </c>
      <c r="P21" s="4">
        <v>4.4210000000000003</v>
      </c>
      <c r="Q21" s="4">
        <v>0.16600000000000001</v>
      </c>
      <c r="R21" s="4">
        <v>0</v>
      </c>
      <c r="S21" s="62">
        <v>0</v>
      </c>
      <c r="T21" s="16">
        <v>100.119</v>
      </c>
      <c r="U21" s="125">
        <v>0.58932846186835164</v>
      </c>
      <c r="V21" s="1"/>
      <c r="W21" s="1">
        <v>0.89876666666666671</v>
      </c>
      <c r="X21" s="1">
        <v>0.56090196078431376</v>
      </c>
      <c r="Y21" s="1">
        <v>0.21007142857142855</v>
      </c>
      <c r="Z21" s="1">
        <v>0.14261290322580647</v>
      </c>
      <c r="AA21" s="1">
        <v>1.7975333333333334</v>
      </c>
      <c r="AB21" s="1">
        <v>0.84135294117647064</v>
      </c>
      <c r="AC21" s="1">
        <v>0.21007142857142855</v>
      </c>
      <c r="AD21" s="95">
        <v>7.1306451612903235E-2</v>
      </c>
      <c r="AE21" s="18">
        <v>2.9202641546941361</v>
      </c>
      <c r="AF21" s="44">
        <v>2.4621516932896834</v>
      </c>
      <c r="AG21" s="44">
        <v>1.5365786958216092</v>
      </c>
      <c r="AH21" s="44">
        <v>0.57548609973177201</v>
      </c>
      <c r="AI21" s="44">
        <v>0.39068493991289227</v>
      </c>
      <c r="AJ21" s="93">
        <v>4.9649014287559572</v>
      </c>
      <c r="AK21" s="16">
        <v>0.96617103964466433</v>
      </c>
      <c r="AL21" s="16">
        <v>3.9987303891112926</v>
      </c>
      <c r="AM21" s="16">
        <v>16</v>
      </c>
      <c r="AN21" s="16">
        <v>15.999999999999998</v>
      </c>
      <c r="AU21" s="5" t="s">
        <v>30</v>
      </c>
      <c r="AV21" s="5">
        <v>9</v>
      </c>
      <c r="AW21" s="5">
        <v>1120</v>
      </c>
      <c r="AX21" s="5" t="s">
        <v>96</v>
      </c>
      <c r="AY21" s="5">
        <v>0.68300000000000005</v>
      </c>
      <c r="AZ21" s="5">
        <v>0.73199999999999998</v>
      </c>
      <c r="BA21" s="5">
        <f t="shared" si="1"/>
        <v>-4.8999999999999932E-2</v>
      </c>
      <c r="BB21" s="17">
        <f t="shared" si="0"/>
        <v>-7.1742313323572366</v>
      </c>
      <c r="BE21" s="2"/>
      <c r="BF21" s="28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2:69" x14ac:dyDescent="0.25">
      <c r="B22" s="2" t="s">
        <v>12</v>
      </c>
      <c r="C22" s="2"/>
      <c r="D22" s="2" t="s">
        <v>32</v>
      </c>
      <c r="E22" s="2" t="s">
        <v>189</v>
      </c>
      <c r="F22" s="2" t="s">
        <v>256</v>
      </c>
      <c r="G22" s="2">
        <v>1190</v>
      </c>
      <c r="H22" s="2">
        <v>24</v>
      </c>
      <c r="I22" s="4">
        <v>54.152999999999999</v>
      </c>
      <c r="J22" s="4">
        <v>8.7999999999999995E-2</v>
      </c>
      <c r="K22" s="4">
        <v>28.834</v>
      </c>
      <c r="L22" s="4">
        <v>0.99199999999999999</v>
      </c>
      <c r="M22" s="4">
        <v>5.0000000000000001E-3</v>
      </c>
      <c r="N22" s="4">
        <v>0.126</v>
      </c>
      <c r="O22" s="4">
        <v>11.778</v>
      </c>
      <c r="P22" s="4">
        <v>4.3109999999999999</v>
      </c>
      <c r="Q22" s="4">
        <v>0.125</v>
      </c>
      <c r="R22" s="4">
        <v>0</v>
      </c>
      <c r="S22" s="62">
        <v>6.0000000000000001E-3</v>
      </c>
      <c r="T22" s="16">
        <v>100.41800000000001</v>
      </c>
      <c r="U22" s="125">
        <v>0.59702445373701474</v>
      </c>
      <c r="V22" s="1"/>
      <c r="W22" s="1">
        <v>0.90254999999999996</v>
      </c>
      <c r="X22" s="1">
        <v>0.56537254901960787</v>
      </c>
      <c r="Y22" s="1">
        <v>0.21032142857142858</v>
      </c>
      <c r="Z22" s="1">
        <v>0.13906451612903226</v>
      </c>
      <c r="AA22" s="1">
        <v>1.8050999999999999</v>
      </c>
      <c r="AB22" s="1">
        <v>0.84805882352941175</v>
      </c>
      <c r="AC22" s="1">
        <v>0.21032142857142858</v>
      </c>
      <c r="AD22" s="95">
        <v>6.9532258064516128E-2</v>
      </c>
      <c r="AE22" s="18">
        <v>2.9330125101653564</v>
      </c>
      <c r="AF22" s="44">
        <v>2.4617692474802744</v>
      </c>
      <c r="AG22" s="44">
        <v>1.5420937948545839</v>
      </c>
      <c r="AH22" s="44">
        <v>0.57366663890450609</v>
      </c>
      <c r="AI22" s="44">
        <v>0.37930834770613953</v>
      </c>
      <c r="AJ22" s="93">
        <v>4.9568380289455041</v>
      </c>
      <c r="AK22" s="16">
        <v>0.95297498661064561</v>
      </c>
      <c r="AL22" s="16">
        <v>4.0038630423348582</v>
      </c>
      <c r="AM22" s="16">
        <v>16</v>
      </c>
      <c r="AN22" s="16">
        <v>16.000000000000004</v>
      </c>
      <c r="BE22" s="2"/>
      <c r="BF22" s="28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2:69" x14ac:dyDescent="0.25">
      <c r="B23" s="2" t="s">
        <v>12</v>
      </c>
      <c r="C23" s="2"/>
      <c r="D23" s="2" t="s">
        <v>32</v>
      </c>
      <c r="E23" s="2" t="s">
        <v>190</v>
      </c>
      <c r="F23" s="2" t="s">
        <v>256</v>
      </c>
      <c r="G23" s="2">
        <v>1190</v>
      </c>
      <c r="H23" s="2">
        <v>24</v>
      </c>
      <c r="I23" s="4">
        <v>50.595999999999997</v>
      </c>
      <c r="J23" s="4">
        <v>2.1999999999999999E-2</v>
      </c>
      <c r="K23" s="4">
        <v>31.818000000000001</v>
      </c>
      <c r="L23" s="4">
        <v>0.90600000000000003</v>
      </c>
      <c r="M23" s="4">
        <v>2.1999999999999999E-2</v>
      </c>
      <c r="N23" s="4">
        <v>0.10100000000000001</v>
      </c>
      <c r="O23" s="4">
        <v>14.445</v>
      </c>
      <c r="P23" s="4">
        <v>2.9790000000000001</v>
      </c>
      <c r="Q23" s="4">
        <v>7.2999999999999995E-2</v>
      </c>
      <c r="R23" s="4">
        <v>0</v>
      </c>
      <c r="S23" s="62">
        <v>0</v>
      </c>
      <c r="T23" s="16">
        <v>100.96199999999999</v>
      </c>
      <c r="U23" s="125">
        <v>0.7250563240736988</v>
      </c>
      <c r="V23" s="1"/>
      <c r="W23" s="1">
        <v>0.84326666666666661</v>
      </c>
      <c r="X23" s="1">
        <v>0.62388235294117644</v>
      </c>
      <c r="Y23" s="1">
        <v>0.25794642857142858</v>
      </c>
      <c r="Z23" s="1">
        <v>9.6096774193548395E-2</v>
      </c>
      <c r="AA23" s="1">
        <v>1.6865333333333332</v>
      </c>
      <c r="AB23" s="1">
        <v>0.93582352941176472</v>
      </c>
      <c r="AC23" s="1">
        <v>0.25794642857142858</v>
      </c>
      <c r="AD23" s="95">
        <v>4.8048387096774198E-2</v>
      </c>
      <c r="AE23" s="18">
        <v>2.9283516784133008</v>
      </c>
      <c r="AF23" s="44">
        <v>2.303730587778535</v>
      </c>
      <c r="AG23" s="44">
        <v>1.704391880361094</v>
      </c>
      <c r="AH23" s="44">
        <v>0.70468702368752201</v>
      </c>
      <c r="AI23" s="44">
        <v>0.26252796042753312</v>
      </c>
      <c r="AJ23" s="93">
        <v>4.975337452254684</v>
      </c>
      <c r="AK23" s="16">
        <v>0.96721498411505513</v>
      </c>
      <c r="AL23" s="16">
        <v>4.0081224681396286</v>
      </c>
      <c r="AM23" s="16">
        <v>16</v>
      </c>
      <c r="AN23" s="16">
        <v>16</v>
      </c>
    </row>
    <row r="24" spans="2:69" x14ac:dyDescent="0.25">
      <c r="B24" s="55" t="s">
        <v>135</v>
      </c>
      <c r="C24" s="55"/>
      <c r="D24" s="2"/>
      <c r="E24" s="2"/>
      <c r="F24" s="2"/>
      <c r="G24" s="2"/>
      <c r="H24" s="2"/>
      <c r="I24" s="13">
        <v>51.828625000000002</v>
      </c>
      <c r="J24" s="13">
        <v>5.9374999999999997E-2</v>
      </c>
      <c r="K24" s="13">
        <v>30.751125000000002</v>
      </c>
      <c r="L24" s="13">
        <v>1.0307500000000001</v>
      </c>
      <c r="M24" s="13">
        <v>1.8749999999999999E-2</v>
      </c>
      <c r="N24" s="13">
        <v>0.1295</v>
      </c>
      <c r="O24" s="13">
        <v>13.655374999999999</v>
      </c>
      <c r="P24" s="13">
        <v>3.479625</v>
      </c>
      <c r="Q24" s="13">
        <v>0.10349999999999999</v>
      </c>
      <c r="R24" s="13">
        <v>8.0000000000000002E-3</v>
      </c>
      <c r="S24" s="72">
        <v>3.875E-3</v>
      </c>
      <c r="T24" s="89"/>
      <c r="U24" s="126">
        <v>0.60706358961358309</v>
      </c>
      <c r="V24" s="1"/>
      <c r="W24" s="1"/>
      <c r="X24" s="1"/>
      <c r="Y24" s="1"/>
      <c r="Z24" s="1"/>
      <c r="AA24" s="1"/>
      <c r="AB24" s="1"/>
      <c r="AC24" s="1"/>
      <c r="AD24" s="18"/>
      <c r="AE24" s="44"/>
      <c r="AF24" s="44"/>
      <c r="AG24" s="44"/>
      <c r="AH24" s="44"/>
      <c r="AI24" s="1"/>
      <c r="AJ24" s="93"/>
      <c r="AK24" s="16"/>
      <c r="AL24" s="16"/>
      <c r="AM24" s="16"/>
      <c r="AN24" s="16"/>
    </row>
    <row r="25" spans="2:69" x14ac:dyDescent="0.25">
      <c r="B25" s="55" t="s">
        <v>136</v>
      </c>
      <c r="C25" s="55"/>
      <c r="D25" s="2"/>
      <c r="E25" s="2"/>
      <c r="F25" s="2"/>
      <c r="G25" s="2"/>
      <c r="H25" s="2"/>
      <c r="I25" s="13">
        <v>1.654825837836547</v>
      </c>
      <c r="J25" s="13">
        <v>4.4245863406327926E-2</v>
      </c>
      <c r="K25" s="13">
        <v>1.5976044063802888</v>
      </c>
      <c r="L25" s="13">
        <v>0.17008968222675877</v>
      </c>
      <c r="M25" s="13">
        <v>1.1055057019947287E-2</v>
      </c>
      <c r="N25" s="13">
        <v>8.582207508228043E-2</v>
      </c>
      <c r="O25" s="13">
        <v>1.4189672237732827</v>
      </c>
      <c r="P25" s="13">
        <v>0.63257431805057085</v>
      </c>
      <c r="Q25" s="13">
        <v>3.7947331922020565E-2</v>
      </c>
      <c r="R25" s="13">
        <v>1.737814719698277E-2</v>
      </c>
      <c r="S25" s="72">
        <v>8.7902137142880175E-3</v>
      </c>
      <c r="T25" s="89"/>
      <c r="U25" s="126">
        <v>2.4359071462404985E-2</v>
      </c>
      <c r="V25" s="1"/>
      <c r="W25" s="1"/>
      <c r="X25" s="1"/>
      <c r="Y25" s="1"/>
      <c r="Z25" s="1"/>
      <c r="AA25" s="1"/>
      <c r="AB25" s="1"/>
      <c r="AC25" s="1"/>
      <c r="AD25" s="18"/>
      <c r="AE25" s="44"/>
      <c r="AF25" s="44"/>
      <c r="AG25" s="44"/>
      <c r="AH25" s="44"/>
      <c r="AI25" s="1"/>
      <c r="AJ25" s="93"/>
      <c r="AK25" s="16"/>
      <c r="AL25" s="16"/>
      <c r="AM25" s="16"/>
      <c r="AN25" s="16"/>
      <c r="BE25" s="1"/>
      <c r="BF25" s="1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</row>
    <row r="26" spans="2:69" x14ac:dyDescent="0.25">
      <c r="B26" s="57" t="s">
        <v>191</v>
      </c>
      <c r="C26" s="57"/>
      <c r="D26" s="57"/>
      <c r="E26" s="57"/>
      <c r="F26" s="57"/>
      <c r="G26" s="57"/>
      <c r="H26" s="57"/>
      <c r="I26" s="58">
        <v>47.149500000000003</v>
      </c>
      <c r="J26" s="58">
        <v>7.5000000000000002E-4</v>
      </c>
      <c r="K26" s="58">
        <v>34.555</v>
      </c>
      <c r="L26" s="58">
        <v>0.84499999999999997</v>
      </c>
      <c r="M26" s="58">
        <v>1.0249999999999999E-2</v>
      </c>
      <c r="N26" s="58">
        <v>7.2999999999999995E-2</v>
      </c>
      <c r="O26" s="58">
        <v>17.431750000000001</v>
      </c>
      <c r="P26" s="58">
        <v>1.5465</v>
      </c>
      <c r="Q26" s="58">
        <v>3.6250000000000004E-2</v>
      </c>
      <c r="R26" s="58">
        <v>1.0999999999999999E-2</v>
      </c>
      <c r="S26" s="58">
        <v>3.2499999999999999E-3</v>
      </c>
      <c r="T26" s="58"/>
      <c r="U26" s="126">
        <v>0.78381623830874314</v>
      </c>
      <c r="V26" s="1"/>
      <c r="W26" s="1"/>
      <c r="X26" s="1"/>
      <c r="Y26" s="1"/>
      <c r="Z26" s="1"/>
      <c r="AA26" s="1"/>
      <c r="AB26" s="1"/>
      <c r="AC26" s="1"/>
      <c r="AD26" s="18"/>
      <c r="AE26" s="44"/>
      <c r="AF26" s="44"/>
      <c r="AG26" s="44"/>
      <c r="AH26" s="44"/>
      <c r="AI26" s="1"/>
      <c r="AJ26" s="93"/>
      <c r="AK26" s="16"/>
      <c r="AL26" s="16"/>
      <c r="AM26" s="16"/>
      <c r="AN26" s="16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2:69" x14ac:dyDescent="0.25">
      <c r="B27" s="59" t="s">
        <v>192</v>
      </c>
      <c r="C27" s="59"/>
      <c r="D27" s="59"/>
      <c r="E27" s="59"/>
      <c r="F27" s="59"/>
      <c r="G27" s="59"/>
      <c r="H27" s="59"/>
      <c r="I27" s="60">
        <v>1.292365402404962</v>
      </c>
      <c r="J27" s="60">
        <v>1.5E-3</v>
      </c>
      <c r="K27" s="60">
        <v>0.80075589289121007</v>
      </c>
      <c r="L27" s="60">
        <v>9.1720590200165361E-2</v>
      </c>
      <c r="M27" s="60">
        <v>1.2658988901172162E-2</v>
      </c>
      <c r="N27" s="60">
        <v>1.3880441875771367E-2</v>
      </c>
      <c r="O27" s="60">
        <v>0.85719479505341656</v>
      </c>
      <c r="P27" s="60">
        <v>0.40903993285089757</v>
      </c>
      <c r="Q27" s="60">
        <v>8.8459030064770277E-3</v>
      </c>
      <c r="R27" s="60">
        <v>1.8814887722226777E-2</v>
      </c>
      <c r="S27" s="60">
        <v>6.4999999999999997E-3</v>
      </c>
      <c r="T27" s="60"/>
      <c r="U27" s="127">
        <v>7.6642589749356255E-2</v>
      </c>
      <c r="V27" s="1"/>
      <c r="W27" s="11"/>
      <c r="X27" s="11"/>
      <c r="Y27" s="11"/>
      <c r="Z27" s="11"/>
      <c r="AA27" s="11"/>
      <c r="AB27" s="11"/>
      <c r="AC27" s="11"/>
      <c r="AD27" s="21"/>
      <c r="AE27" s="45"/>
      <c r="AF27" s="45"/>
      <c r="AG27" s="45"/>
      <c r="AH27" s="45"/>
      <c r="AI27" s="11"/>
      <c r="AJ27" s="94"/>
      <c r="AK27" s="46"/>
      <c r="AL27" s="46"/>
      <c r="AM27" s="46"/>
      <c r="AN27" s="46"/>
      <c r="BE27" s="2"/>
      <c r="BF27" s="28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2:69" x14ac:dyDescent="0.25">
      <c r="B28" s="75" t="s">
        <v>56</v>
      </c>
      <c r="C28" s="75"/>
      <c r="D28" s="75" t="s">
        <v>32</v>
      </c>
      <c r="E28" s="75" t="s">
        <v>8</v>
      </c>
      <c r="F28" s="2" t="s">
        <v>256</v>
      </c>
      <c r="G28" s="75">
        <v>1180</v>
      </c>
      <c r="H28" s="75">
        <v>24</v>
      </c>
      <c r="I28" s="96">
        <v>52.795000000000002</v>
      </c>
      <c r="J28" s="96">
        <v>8.2000000000000003E-2</v>
      </c>
      <c r="K28" s="96">
        <v>29.38</v>
      </c>
      <c r="L28" s="96">
        <v>0.91200000000000003</v>
      </c>
      <c r="M28" s="96">
        <v>0</v>
      </c>
      <c r="N28" s="96">
        <v>0.11</v>
      </c>
      <c r="O28" s="96">
        <v>12.667</v>
      </c>
      <c r="P28" s="96">
        <v>4.3259999999999996</v>
      </c>
      <c r="Q28" s="96">
        <v>0.121</v>
      </c>
      <c r="R28" s="96">
        <v>0</v>
      </c>
      <c r="S28" s="96">
        <v>0</v>
      </c>
      <c r="T28" s="96">
        <v>100.393</v>
      </c>
      <c r="U28" s="125">
        <v>0.61399999999999999</v>
      </c>
      <c r="V28" s="1"/>
      <c r="W28" s="1">
        <v>0.87991666666666668</v>
      </c>
      <c r="X28" s="1">
        <v>0.57607843137254899</v>
      </c>
      <c r="Y28" s="1">
        <v>0.22619642857142858</v>
      </c>
      <c r="Z28" s="1">
        <v>0.13954838709677417</v>
      </c>
      <c r="AA28" s="1">
        <v>1.7598333333333334</v>
      </c>
      <c r="AB28" s="1">
        <v>0.86411764705882343</v>
      </c>
      <c r="AC28" s="1">
        <v>0.22619642857142858</v>
      </c>
      <c r="AD28" s="95">
        <v>6.9774193548387084E-2</v>
      </c>
      <c r="AE28" s="18">
        <v>2.9199216025119719</v>
      </c>
      <c r="AF28" s="44">
        <v>2.41079531973649</v>
      </c>
      <c r="AG28" s="44">
        <v>1.5783394482289004</v>
      </c>
      <c r="AH28" s="44">
        <v>0.61973288153170858</v>
      </c>
      <c r="AI28" s="44">
        <v>0.38233461330392554</v>
      </c>
      <c r="AJ28" s="92">
        <v>4.991202262801024</v>
      </c>
      <c r="AK28" s="16">
        <v>1.0020674948356341</v>
      </c>
      <c r="AL28" s="16">
        <v>3.9891347679653903</v>
      </c>
      <c r="AM28" s="16">
        <v>16</v>
      </c>
      <c r="AN28" s="16">
        <v>16.000000000000004</v>
      </c>
      <c r="BE28" s="2"/>
      <c r="BF28" s="2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2:69" x14ac:dyDescent="0.25">
      <c r="B29" s="75" t="s">
        <v>56</v>
      </c>
      <c r="C29" s="75"/>
      <c r="D29" s="75" t="s">
        <v>32</v>
      </c>
      <c r="E29" s="75" t="s">
        <v>9</v>
      </c>
      <c r="F29" s="2" t="s">
        <v>256</v>
      </c>
      <c r="G29" s="75">
        <v>1180</v>
      </c>
      <c r="H29" s="75">
        <v>24</v>
      </c>
      <c r="I29" s="96">
        <v>53.404000000000003</v>
      </c>
      <c r="J29" s="96">
        <v>0.151</v>
      </c>
      <c r="K29" s="96">
        <v>29.204000000000001</v>
      </c>
      <c r="L29" s="96">
        <v>1.0669999999999999</v>
      </c>
      <c r="M29" s="96">
        <v>0</v>
      </c>
      <c r="N29" s="96">
        <v>0.14399999999999999</v>
      </c>
      <c r="O29" s="96">
        <v>12.465</v>
      </c>
      <c r="P29" s="96">
        <v>4.423</v>
      </c>
      <c r="Q29" s="96">
        <v>0.123</v>
      </c>
      <c r="R29" s="96">
        <v>0</v>
      </c>
      <c r="S29" s="96">
        <v>0</v>
      </c>
      <c r="T29" s="96">
        <v>100.98100000000002</v>
      </c>
      <c r="U29" s="125">
        <v>0.60499999999999998</v>
      </c>
      <c r="V29" s="1"/>
      <c r="W29" s="1">
        <v>0.89006666666666667</v>
      </c>
      <c r="X29" s="1">
        <v>0.57262745098039214</v>
      </c>
      <c r="Y29" s="1">
        <v>0.22258928571428571</v>
      </c>
      <c r="Z29" s="1">
        <v>0.14267741935483871</v>
      </c>
      <c r="AA29" s="1">
        <v>1.7801333333333333</v>
      </c>
      <c r="AB29" s="1">
        <v>0.85894117647058821</v>
      </c>
      <c r="AC29" s="1">
        <v>0.22258928571428571</v>
      </c>
      <c r="AD29" s="95">
        <v>7.1338709677419357E-2</v>
      </c>
      <c r="AE29" s="18">
        <v>2.9330025051956268</v>
      </c>
      <c r="AF29" s="44">
        <v>2.4277283502894265</v>
      </c>
      <c r="AG29" s="44">
        <v>1.5618873832286722</v>
      </c>
      <c r="AH29" s="44">
        <v>0.60713016185968605</v>
      </c>
      <c r="AI29" s="44">
        <v>0.38916412543690576</v>
      </c>
      <c r="AJ29" s="93">
        <v>4.98591002081469</v>
      </c>
      <c r="AK29" s="16">
        <v>0.99629428729659186</v>
      </c>
      <c r="AL29" s="16">
        <v>3.9896157335180984</v>
      </c>
      <c r="AM29" s="16">
        <v>16</v>
      </c>
      <c r="AN29" s="16">
        <v>16</v>
      </c>
      <c r="BE29" s="2"/>
      <c r="BF29" s="28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2:69" x14ac:dyDescent="0.25">
      <c r="B30" s="75" t="s">
        <v>56</v>
      </c>
      <c r="C30" s="75"/>
      <c r="D30" s="75" t="s">
        <v>32</v>
      </c>
      <c r="E30" s="75" t="s">
        <v>134</v>
      </c>
      <c r="F30" s="2" t="s">
        <v>256</v>
      </c>
      <c r="G30" s="75">
        <v>1180</v>
      </c>
      <c r="H30" s="75">
        <v>24</v>
      </c>
      <c r="I30" s="96">
        <v>46.335999999999999</v>
      </c>
      <c r="J30" s="96">
        <v>1.2E-2</v>
      </c>
      <c r="K30" s="96">
        <v>34.24</v>
      </c>
      <c r="L30" s="96">
        <v>0.91700000000000004</v>
      </c>
      <c r="M30" s="96">
        <v>0</v>
      </c>
      <c r="N30" s="96">
        <v>3.6999999999999998E-2</v>
      </c>
      <c r="O30" s="96">
        <v>17.300999999999998</v>
      </c>
      <c r="P30" s="96">
        <v>1.6459999999999999</v>
      </c>
      <c r="Q30" s="96">
        <v>4.1000000000000002E-2</v>
      </c>
      <c r="R30" s="96">
        <v>0</v>
      </c>
      <c r="S30" s="96">
        <v>0</v>
      </c>
      <c r="T30" s="96">
        <v>100.53</v>
      </c>
      <c r="U30" s="125">
        <v>0.85099999999999998</v>
      </c>
      <c r="V30" s="1"/>
      <c r="W30" s="1">
        <v>0.77226666666666666</v>
      </c>
      <c r="X30" s="1">
        <v>0.67137254901960786</v>
      </c>
      <c r="Y30" s="1">
        <v>0.30894642857142857</v>
      </c>
      <c r="Z30" s="1">
        <v>5.3096774193548385E-2</v>
      </c>
      <c r="AA30" s="1">
        <v>1.5445333333333333</v>
      </c>
      <c r="AB30" s="1">
        <v>1.0070588235294118</v>
      </c>
      <c r="AC30" s="1">
        <v>0.30894642857142857</v>
      </c>
      <c r="AD30" s="95">
        <v>2.6548387096774193E-2</v>
      </c>
      <c r="AE30" s="18">
        <v>2.8870869725309483</v>
      </c>
      <c r="AF30" s="44">
        <v>2.1399193692863738</v>
      </c>
      <c r="AG30" s="44">
        <v>1.8603458930260157</v>
      </c>
      <c r="AH30" s="44">
        <v>0.85607792632749802</v>
      </c>
      <c r="AI30" s="44">
        <v>0.14712899112145944</v>
      </c>
      <c r="AJ30" s="93">
        <v>5.0034721797613466</v>
      </c>
      <c r="AK30" s="16">
        <v>1.0032069174489575</v>
      </c>
      <c r="AL30" s="16">
        <v>4.0002652623123893</v>
      </c>
      <c r="AM30" s="16">
        <v>16</v>
      </c>
      <c r="AN30" s="16">
        <v>15.999999999999998</v>
      </c>
      <c r="BE30" s="2"/>
      <c r="BF30" s="28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x14ac:dyDescent="0.25">
      <c r="B31" s="75" t="s">
        <v>56</v>
      </c>
      <c r="C31" s="75"/>
      <c r="D31" s="75" t="s">
        <v>32</v>
      </c>
      <c r="E31" s="75" t="s">
        <v>23</v>
      </c>
      <c r="F31" s="2" t="s">
        <v>256</v>
      </c>
      <c r="G31" s="75">
        <v>1180</v>
      </c>
      <c r="H31" s="75">
        <v>24</v>
      </c>
      <c r="I31" s="96">
        <v>52.555</v>
      </c>
      <c r="J31" s="96">
        <v>5.0000000000000001E-3</v>
      </c>
      <c r="K31" s="96">
        <v>29.581</v>
      </c>
      <c r="L31" s="96">
        <v>0.95399999999999996</v>
      </c>
      <c r="M31" s="96">
        <v>0</v>
      </c>
      <c r="N31" s="96">
        <v>0.10100000000000001</v>
      </c>
      <c r="O31" s="96">
        <v>12.76</v>
      </c>
      <c r="P31" s="96">
        <v>4.109</v>
      </c>
      <c r="Q31" s="96">
        <v>0.11799999999999999</v>
      </c>
      <c r="R31" s="96">
        <v>1.4999999999999999E-2</v>
      </c>
      <c r="S31" s="96">
        <v>0</v>
      </c>
      <c r="T31" s="96">
        <v>100.19799999999999</v>
      </c>
      <c r="U31" s="125">
        <v>0.62745962271476008</v>
      </c>
      <c r="V31" s="1"/>
      <c r="W31" s="1">
        <v>0.87591666666666668</v>
      </c>
      <c r="X31" s="1">
        <v>0.58001960784313722</v>
      </c>
      <c r="Y31" s="1">
        <v>0.22785714285714284</v>
      </c>
      <c r="Z31" s="1">
        <v>0.13254838709677419</v>
      </c>
      <c r="AA31" s="1">
        <v>1.7518333333333334</v>
      </c>
      <c r="AB31" s="1">
        <v>0.87002941176470583</v>
      </c>
      <c r="AC31" s="1">
        <v>0.22785714285714284</v>
      </c>
      <c r="AD31" s="95">
        <v>6.6274193548387095E-2</v>
      </c>
      <c r="AE31" s="18">
        <v>2.9159940815035692</v>
      </c>
      <c r="AF31" s="44">
        <v>2.4030684348029108</v>
      </c>
      <c r="AG31" s="44">
        <v>1.5912778740457874</v>
      </c>
      <c r="AH31" s="44">
        <v>0.62512374576467789</v>
      </c>
      <c r="AI31" s="44">
        <v>0.36364514712163881</v>
      </c>
      <c r="AJ31" s="93">
        <v>4.9831152017350142</v>
      </c>
      <c r="AK31" s="16">
        <v>0.98876889288631675</v>
      </c>
      <c r="AL31" s="16">
        <v>3.9943463088486979</v>
      </c>
      <c r="AM31" s="16">
        <v>16</v>
      </c>
      <c r="AN31" s="16">
        <v>16</v>
      </c>
      <c r="BE31" s="2"/>
      <c r="BF31" s="28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2:69" x14ac:dyDescent="0.25">
      <c r="B32" s="75" t="s">
        <v>56</v>
      </c>
      <c r="C32" s="75"/>
      <c r="D32" s="75" t="s">
        <v>32</v>
      </c>
      <c r="E32" s="75" t="s">
        <v>75</v>
      </c>
      <c r="F32" s="2" t="s">
        <v>256</v>
      </c>
      <c r="G32" s="75">
        <v>1180</v>
      </c>
      <c r="H32" s="75">
        <v>24</v>
      </c>
      <c r="I32" s="96">
        <v>52.704000000000001</v>
      </c>
      <c r="J32" s="96">
        <v>0</v>
      </c>
      <c r="K32" s="96">
        <v>29.425999999999998</v>
      </c>
      <c r="L32" s="96">
        <v>0.88</v>
      </c>
      <c r="M32" s="96">
        <v>0</v>
      </c>
      <c r="N32" s="96">
        <v>7.2999999999999995E-2</v>
      </c>
      <c r="O32" s="96">
        <v>12.444000000000001</v>
      </c>
      <c r="P32" s="96">
        <v>4.2140000000000004</v>
      </c>
      <c r="Q32" s="96">
        <v>0.121</v>
      </c>
      <c r="R32" s="96">
        <v>0.01</v>
      </c>
      <c r="S32" s="96">
        <v>1.6E-2</v>
      </c>
      <c r="T32" s="96">
        <v>99.887999999999991</v>
      </c>
      <c r="U32" s="125">
        <v>0.61562678589951747</v>
      </c>
      <c r="V32" s="1"/>
      <c r="W32" s="1">
        <v>0.87839999999999996</v>
      </c>
      <c r="X32" s="1">
        <v>0.5769803921568627</v>
      </c>
      <c r="Y32" s="1">
        <v>0.22221428571428573</v>
      </c>
      <c r="Z32" s="1">
        <v>0.13593548387096777</v>
      </c>
      <c r="AA32" s="1">
        <v>1.7567999999999999</v>
      </c>
      <c r="AB32" s="1">
        <v>0.86547058823529399</v>
      </c>
      <c r="AC32" s="1">
        <v>0.22221428571428573</v>
      </c>
      <c r="AD32" s="95">
        <v>6.7967741935483883E-2</v>
      </c>
      <c r="AE32" s="18">
        <v>2.9124526158850634</v>
      </c>
      <c r="AF32" s="44">
        <v>2.4128117867643</v>
      </c>
      <c r="AG32" s="44">
        <v>1.5848646299271021</v>
      </c>
      <c r="AH32" s="44">
        <v>0.61038393415168313</v>
      </c>
      <c r="AI32" s="44">
        <v>0.37339109485812777</v>
      </c>
      <c r="AJ32" s="93">
        <v>4.9814514457012127</v>
      </c>
      <c r="AK32" s="16">
        <v>0.98377502900981084</v>
      </c>
      <c r="AL32" s="16">
        <v>3.9976764166914021</v>
      </c>
      <c r="AM32" s="16">
        <v>16</v>
      </c>
      <c r="AN32" s="16">
        <v>16</v>
      </c>
      <c r="BE32" s="2"/>
      <c r="BF32" s="28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2:69" x14ac:dyDescent="0.25">
      <c r="B33" s="75" t="s">
        <v>56</v>
      </c>
      <c r="C33" s="75"/>
      <c r="D33" s="75" t="s">
        <v>32</v>
      </c>
      <c r="E33" s="75" t="s">
        <v>186</v>
      </c>
      <c r="F33" s="2" t="s">
        <v>256</v>
      </c>
      <c r="G33" s="75">
        <v>1180</v>
      </c>
      <c r="H33" s="75">
        <v>24</v>
      </c>
      <c r="I33" s="96">
        <v>52.168999999999997</v>
      </c>
      <c r="J33" s="96">
        <v>3.5999999999999997E-2</v>
      </c>
      <c r="K33" s="96">
        <v>28.616</v>
      </c>
      <c r="L33" s="96">
        <v>1.5980000000000001</v>
      </c>
      <c r="M33" s="96">
        <v>1.4999999999999999E-2</v>
      </c>
      <c r="N33" s="96">
        <v>0.215</v>
      </c>
      <c r="O33" s="96">
        <v>12.664</v>
      </c>
      <c r="P33" s="96">
        <v>3.9079999999999999</v>
      </c>
      <c r="Q33" s="96">
        <v>0.121</v>
      </c>
      <c r="R33" s="96">
        <v>0</v>
      </c>
      <c r="S33" s="96">
        <v>1.0999999999999999E-2</v>
      </c>
      <c r="T33" s="96">
        <v>99.352999999999994</v>
      </c>
      <c r="U33" s="125">
        <v>0.63702787525615456</v>
      </c>
      <c r="V33" s="1"/>
      <c r="W33" s="1">
        <v>0.86948333333333327</v>
      </c>
      <c r="X33" s="1">
        <v>0.56109803921568624</v>
      </c>
      <c r="Y33" s="1">
        <v>0.22614285714285715</v>
      </c>
      <c r="Z33" s="1">
        <v>0.12606451612903224</v>
      </c>
      <c r="AA33" s="1">
        <v>1.7389666666666665</v>
      </c>
      <c r="AB33" s="1">
        <v>0.84164705882352941</v>
      </c>
      <c r="AC33" s="1">
        <v>0.22614285714285715</v>
      </c>
      <c r="AD33" s="95">
        <v>6.3032258064516122E-2</v>
      </c>
      <c r="AE33" s="18">
        <v>2.8697888406975691</v>
      </c>
      <c r="AF33" s="44">
        <v>2.4238252543263359</v>
      </c>
      <c r="AG33" s="44">
        <v>1.5641514281707174</v>
      </c>
      <c r="AH33" s="44">
        <v>0.63040974704713915</v>
      </c>
      <c r="AI33" s="44">
        <v>0.35142520408822642</v>
      </c>
      <c r="AJ33" s="93">
        <v>4.9698116336324185</v>
      </c>
      <c r="AK33" s="16">
        <v>0.98183495113536556</v>
      </c>
      <c r="AL33" s="16">
        <v>3.9879766824970533</v>
      </c>
      <c r="AM33" s="16">
        <v>16</v>
      </c>
      <c r="AN33" s="16">
        <v>16</v>
      </c>
      <c r="BE33" s="2"/>
      <c r="BF33" s="28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2:69" x14ac:dyDescent="0.25">
      <c r="B34" s="75" t="s">
        <v>56</v>
      </c>
      <c r="C34" s="75"/>
      <c r="D34" s="75" t="s">
        <v>32</v>
      </c>
      <c r="E34" s="75" t="s">
        <v>89</v>
      </c>
      <c r="F34" s="2" t="s">
        <v>256</v>
      </c>
      <c r="G34" s="75">
        <v>1180</v>
      </c>
      <c r="H34" s="75">
        <v>24</v>
      </c>
      <c r="I34" s="96">
        <v>54.468000000000004</v>
      </c>
      <c r="J34" s="96">
        <v>5.2999999999999999E-2</v>
      </c>
      <c r="K34" s="96">
        <v>28.172000000000001</v>
      </c>
      <c r="L34" s="96">
        <v>0.97699999999999998</v>
      </c>
      <c r="M34" s="96">
        <v>0.02</v>
      </c>
      <c r="N34" s="96">
        <v>0.11700000000000001</v>
      </c>
      <c r="O34" s="96">
        <v>11.231</v>
      </c>
      <c r="P34" s="96">
        <v>4.71</v>
      </c>
      <c r="Q34" s="96">
        <v>0.13900000000000001</v>
      </c>
      <c r="R34" s="96">
        <v>5.0000000000000001E-3</v>
      </c>
      <c r="S34" s="96">
        <v>0</v>
      </c>
      <c r="T34" s="96">
        <v>99.891999999999982</v>
      </c>
      <c r="U34" s="125">
        <v>0.56381886785351554</v>
      </c>
      <c r="V34" s="1"/>
      <c r="W34" s="1">
        <v>0.90780000000000005</v>
      </c>
      <c r="X34" s="1">
        <v>0.55239215686274512</v>
      </c>
      <c r="Y34" s="1">
        <v>0.20055357142857141</v>
      </c>
      <c r="Z34" s="1">
        <v>0.15193548387096775</v>
      </c>
      <c r="AA34" s="1">
        <v>1.8156000000000001</v>
      </c>
      <c r="AB34" s="1">
        <v>0.82858823529411763</v>
      </c>
      <c r="AC34" s="1">
        <v>0.20055357142857141</v>
      </c>
      <c r="AD34" s="95">
        <v>7.5967741935483876E-2</v>
      </c>
      <c r="AE34" s="18">
        <v>2.9207095486581731</v>
      </c>
      <c r="AF34" s="44">
        <v>2.4865190731945526</v>
      </c>
      <c r="AG34" s="44">
        <v>1.5130355077355064</v>
      </c>
      <c r="AH34" s="44">
        <v>0.5493283548737925</v>
      </c>
      <c r="AI34" s="44">
        <v>0.41616047426768515</v>
      </c>
      <c r="AJ34" s="93">
        <v>4.9650434100715364</v>
      </c>
      <c r="AK34" s="16">
        <v>0.9654888291414776</v>
      </c>
      <c r="AL34" s="16">
        <v>3.999554580930059</v>
      </c>
      <c r="AM34" s="16">
        <v>16</v>
      </c>
      <c r="AN34" s="16">
        <v>15.999999999999998</v>
      </c>
      <c r="BE34" s="2"/>
      <c r="BF34" s="28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2:69" x14ac:dyDescent="0.25">
      <c r="B35" s="75" t="s">
        <v>56</v>
      </c>
      <c r="C35" s="75"/>
      <c r="D35" s="75" t="s">
        <v>32</v>
      </c>
      <c r="E35" s="75" t="s">
        <v>187</v>
      </c>
      <c r="F35" s="2" t="s">
        <v>256</v>
      </c>
      <c r="G35" s="75">
        <v>1180</v>
      </c>
      <c r="H35" s="75">
        <v>24</v>
      </c>
      <c r="I35" s="96">
        <v>51.816000000000003</v>
      </c>
      <c r="J35" s="96">
        <v>5.0999999999999997E-2</v>
      </c>
      <c r="K35" s="96">
        <v>28.934000000000001</v>
      </c>
      <c r="L35" s="96">
        <v>1.589</v>
      </c>
      <c r="M35" s="96">
        <v>0</v>
      </c>
      <c r="N35" s="96">
        <v>0.14799999999999999</v>
      </c>
      <c r="O35" s="96">
        <v>12.798</v>
      </c>
      <c r="P35" s="96">
        <v>3.875</v>
      </c>
      <c r="Q35" s="96">
        <v>0.126</v>
      </c>
      <c r="R35" s="96">
        <v>1.4999999999999999E-2</v>
      </c>
      <c r="S35" s="96">
        <v>0</v>
      </c>
      <c r="T35" s="96">
        <v>99.352000000000004</v>
      </c>
      <c r="U35" s="125">
        <v>0.64118047966361924</v>
      </c>
      <c r="V35" s="1"/>
      <c r="W35" s="1">
        <v>0.86360000000000003</v>
      </c>
      <c r="X35" s="1">
        <v>0.56733333333333336</v>
      </c>
      <c r="Y35" s="1">
        <v>0.22853571428571429</v>
      </c>
      <c r="Z35" s="1">
        <v>0.125</v>
      </c>
      <c r="AA35" s="1">
        <v>1.7272000000000001</v>
      </c>
      <c r="AB35" s="1">
        <v>0.85099999999999998</v>
      </c>
      <c r="AC35" s="1">
        <v>0.22853571428571429</v>
      </c>
      <c r="AD35" s="95">
        <v>6.25E-2</v>
      </c>
      <c r="AE35" s="18">
        <v>2.8692357142857139</v>
      </c>
      <c r="AF35" s="44">
        <v>2.4078886114520297</v>
      </c>
      <c r="AG35" s="44">
        <v>1.5818382031385496</v>
      </c>
      <c r="AH35" s="44">
        <v>0.63720303814106805</v>
      </c>
      <c r="AI35" s="44">
        <v>0.34852486849409875</v>
      </c>
      <c r="AJ35" s="93">
        <v>4.9754547212257467</v>
      </c>
      <c r="AK35" s="16">
        <v>0.98572790663516674</v>
      </c>
      <c r="AL35" s="16">
        <v>3.9897268145905791</v>
      </c>
      <c r="AM35" s="16">
        <v>16</v>
      </c>
      <c r="AN35" s="16">
        <v>16.000000000000004</v>
      </c>
      <c r="BE35" s="2"/>
      <c r="BF35" s="28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2:69" x14ac:dyDescent="0.25">
      <c r="B36" s="75" t="s">
        <v>56</v>
      </c>
      <c r="C36" s="75"/>
      <c r="D36" s="75" t="s">
        <v>32</v>
      </c>
      <c r="E36" s="75" t="s">
        <v>193</v>
      </c>
      <c r="F36" s="2" t="s">
        <v>256</v>
      </c>
      <c r="G36" s="75">
        <v>1180</v>
      </c>
      <c r="H36" s="75">
        <v>24</v>
      </c>
      <c r="I36" s="96">
        <v>46.103000000000002</v>
      </c>
      <c r="J36" s="96">
        <v>0</v>
      </c>
      <c r="K36" s="96">
        <v>34.241</v>
      </c>
      <c r="L36" s="96">
        <v>0.80800000000000005</v>
      </c>
      <c r="M36" s="96">
        <v>2.1999999999999999E-2</v>
      </c>
      <c r="N36" s="96">
        <v>4.7E-2</v>
      </c>
      <c r="O36" s="96">
        <v>17.765999999999998</v>
      </c>
      <c r="P36" s="96">
        <v>1.4850000000000001</v>
      </c>
      <c r="Q36" s="96">
        <v>1.7000000000000001E-2</v>
      </c>
      <c r="R36" s="96">
        <v>0</v>
      </c>
      <c r="S36" s="96">
        <v>0</v>
      </c>
      <c r="T36" s="96">
        <v>100.48899999999999</v>
      </c>
      <c r="U36" s="125">
        <v>0.86775866654279976</v>
      </c>
      <c r="V36" s="1"/>
      <c r="W36" s="1">
        <v>0.76838333333333331</v>
      </c>
      <c r="X36" s="1">
        <v>0.67139215686274512</v>
      </c>
      <c r="Y36" s="1">
        <v>0.31724999999999998</v>
      </c>
      <c r="Z36" s="1">
        <v>4.7903225806451614E-2</v>
      </c>
      <c r="AA36" s="1">
        <v>1.5367666666666666</v>
      </c>
      <c r="AB36" s="1">
        <v>1.0070882352941177</v>
      </c>
      <c r="AC36" s="1">
        <v>0.31724999999999998</v>
      </c>
      <c r="AD36" s="95">
        <v>2.3951612903225807E-2</v>
      </c>
      <c r="AE36" s="18">
        <v>2.8850565148640102</v>
      </c>
      <c r="AF36" s="44">
        <v>2.1306572800208783</v>
      </c>
      <c r="AG36" s="44">
        <v>1.8617095461490931</v>
      </c>
      <c r="AH36" s="44">
        <v>0.87970547090639262</v>
      </c>
      <c r="AI36" s="44">
        <v>0.13283129965642168</v>
      </c>
      <c r="AJ36" s="93">
        <v>5.0049035967327855</v>
      </c>
      <c r="AK36" s="16">
        <v>1.0125367705628143</v>
      </c>
      <c r="AL36" s="16">
        <v>3.9923668261699712</v>
      </c>
      <c r="AM36" s="16">
        <v>16</v>
      </c>
      <c r="AN36" s="16">
        <v>15.999999999999998</v>
      </c>
      <c r="BE36" s="2"/>
      <c r="BF36" s="28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2:69" x14ac:dyDescent="0.25">
      <c r="B37" s="75" t="s">
        <v>56</v>
      </c>
      <c r="C37" s="75"/>
      <c r="D37" s="75" t="s">
        <v>32</v>
      </c>
      <c r="E37" s="75" t="s">
        <v>188</v>
      </c>
      <c r="F37" s="2" t="s">
        <v>256</v>
      </c>
      <c r="G37" s="75">
        <v>1180</v>
      </c>
      <c r="H37" s="75">
        <v>24</v>
      </c>
      <c r="I37" s="96">
        <v>53.697000000000003</v>
      </c>
      <c r="J37" s="96">
        <v>6.6000000000000003E-2</v>
      </c>
      <c r="K37" s="96">
        <v>28.841999999999999</v>
      </c>
      <c r="L37" s="96">
        <v>1.05</v>
      </c>
      <c r="M37" s="96">
        <v>1.4999999999999999E-2</v>
      </c>
      <c r="N37" s="96">
        <v>0.1</v>
      </c>
      <c r="O37" s="96">
        <v>11.98</v>
      </c>
      <c r="P37" s="96">
        <v>4.3940000000000001</v>
      </c>
      <c r="Q37" s="96">
        <v>0.14599999999999999</v>
      </c>
      <c r="R37" s="96">
        <v>0</v>
      </c>
      <c r="S37" s="96">
        <v>0</v>
      </c>
      <c r="T37" s="96">
        <v>100.29</v>
      </c>
      <c r="U37" s="125">
        <v>0.59587071797430258</v>
      </c>
      <c r="V37" s="1"/>
      <c r="W37" s="1">
        <v>0.89495000000000002</v>
      </c>
      <c r="X37" s="1">
        <v>0.56552941176470584</v>
      </c>
      <c r="Y37" s="1">
        <v>0.21392857142857144</v>
      </c>
      <c r="Z37" s="1">
        <v>0.14174193548387098</v>
      </c>
      <c r="AA37" s="1">
        <v>1.7899</v>
      </c>
      <c r="AB37" s="1">
        <v>0.84829411764705875</v>
      </c>
      <c r="AC37" s="1">
        <v>0.21392857142857144</v>
      </c>
      <c r="AD37" s="95">
        <v>7.0870967741935492E-2</v>
      </c>
      <c r="AE37" s="18">
        <v>2.9229936568175656</v>
      </c>
      <c r="AF37" s="44">
        <v>2.4494066154748606</v>
      </c>
      <c r="AG37" s="44">
        <v>1.5478087964937448</v>
      </c>
      <c r="AH37" s="44">
        <v>0.5855054004092175</v>
      </c>
      <c r="AI37" s="44">
        <v>0.38793634780088776</v>
      </c>
      <c r="AJ37" s="93">
        <v>4.9706571601787104</v>
      </c>
      <c r="AK37" s="16">
        <v>0.97344174821010521</v>
      </c>
      <c r="AL37" s="16">
        <v>3.9972154119686056</v>
      </c>
      <c r="AM37" s="16">
        <v>16</v>
      </c>
      <c r="AN37" s="16">
        <v>16</v>
      </c>
      <c r="BE37" s="2"/>
      <c r="BF37" s="28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2:69" x14ac:dyDescent="0.25">
      <c r="B38" s="75" t="s">
        <v>56</v>
      </c>
      <c r="C38" s="75"/>
      <c r="D38" s="75" t="s">
        <v>32</v>
      </c>
      <c r="E38" s="75" t="s">
        <v>189</v>
      </c>
      <c r="F38" s="2" t="s">
        <v>256</v>
      </c>
      <c r="G38" s="75">
        <v>1180</v>
      </c>
      <c r="H38" s="75">
        <v>24</v>
      </c>
      <c r="I38" s="96">
        <v>54.046999999999997</v>
      </c>
      <c r="J38" s="96">
        <v>4.4999999999999998E-2</v>
      </c>
      <c r="K38" s="96">
        <v>28.274000000000001</v>
      </c>
      <c r="L38" s="96">
        <v>1.02</v>
      </c>
      <c r="M38" s="96">
        <v>6.0000000000000001E-3</v>
      </c>
      <c r="N38" s="96">
        <v>0.11600000000000001</v>
      </c>
      <c r="O38" s="96">
        <v>11.456</v>
      </c>
      <c r="P38" s="96">
        <v>4.4790000000000001</v>
      </c>
      <c r="Q38" s="96">
        <v>0.11899999999999999</v>
      </c>
      <c r="R38" s="96">
        <v>2.5000000000000001E-2</v>
      </c>
      <c r="S38" s="96">
        <v>1E-3</v>
      </c>
      <c r="T38" s="96">
        <v>99.588000000000008</v>
      </c>
      <c r="U38" s="125">
        <v>0.58144324472440767</v>
      </c>
      <c r="V38" s="1"/>
      <c r="W38" s="1">
        <v>0.90078333333333327</v>
      </c>
      <c r="X38" s="1">
        <v>0.55439215686274512</v>
      </c>
      <c r="Y38" s="1">
        <v>0.20457142857142857</v>
      </c>
      <c r="Z38" s="1">
        <v>0.14448387096774193</v>
      </c>
      <c r="AA38" s="1">
        <v>1.8015666666666665</v>
      </c>
      <c r="AB38" s="1">
        <v>0.83158823529411774</v>
      </c>
      <c r="AC38" s="1">
        <v>0.20457142857142857</v>
      </c>
      <c r="AD38" s="95">
        <v>7.2241935483870964E-2</v>
      </c>
      <c r="AE38" s="18">
        <v>2.9099682660160839</v>
      </c>
      <c r="AF38" s="44">
        <v>2.4764073034145024</v>
      </c>
      <c r="AG38" s="44">
        <v>1.5241187701932992</v>
      </c>
      <c r="AH38" s="44">
        <v>0.56240181299708469</v>
      </c>
      <c r="AI38" s="44">
        <v>0.39721084976792209</v>
      </c>
      <c r="AJ38" s="93">
        <v>4.9601387363728078</v>
      </c>
      <c r="AK38" s="16">
        <v>0.95961266276500679</v>
      </c>
      <c r="AL38" s="16">
        <v>4.0005260736078014</v>
      </c>
      <c r="AM38" s="16">
        <v>16</v>
      </c>
      <c r="AN38" s="16">
        <v>16</v>
      </c>
      <c r="BE38" s="2"/>
      <c r="BF38" s="28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2:69" x14ac:dyDescent="0.25">
      <c r="B39" s="75" t="s">
        <v>56</v>
      </c>
      <c r="C39" s="75"/>
      <c r="D39" s="75" t="s">
        <v>32</v>
      </c>
      <c r="E39" s="75" t="s">
        <v>190</v>
      </c>
      <c r="F39" s="2" t="s">
        <v>256</v>
      </c>
      <c r="G39" s="75">
        <v>1180</v>
      </c>
      <c r="H39" s="75">
        <v>24</v>
      </c>
      <c r="I39" s="96">
        <v>53.43</v>
      </c>
      <c r="J39" s="96">
        <v>2.5999999999999999E-2</v>
      </c>
      <c r="K39" s="96">
        <v>29.251000000000001</v>
      </c>
      <c r="L39" s="96">
        <v>1.01</v>
      </c>
      <c r="M39" s="96">
        <v>1.7000000000000001E-2</v>
      </c>
      <c r="N39" s="96">
        <v>7.3999999999999996E-2</v>
      </c>
      <c r="O39" s="96">
        <v>11.878</v>
      </c>
      <c r="P39" s="96">
        <v>4.141</v>
      </c>
      <c r="Q39" s="96">
        <v>0.127</v>
      </c>
      <c r="R39" s="96">
        <v>1.4999999999999999E-2</v>
      </c>
      <c r="S39" s="96">
        <v>0</v>
      </c>
      <c r="T39" s="96">
        <v>99.969000000000008</v>
      </c>
      <c r="U39" s="125">
        <v>0.60842331814579498</v>
      </c>
      <c r="V39" s="1"/>
      <c r="W39" s="1">
        <v>0.89049999999999996</v>
      </c>
      <c r="X39" s="1">
        <v>0.57354901960784321</v>
      </c>
      <c r="Y39" s="1">
        <v>0.21210714285714286</v>
      </c>
      <c r="Z39" s="1">
        <v>0.13358064516129031</v>
      </c>
      <c r="AA39" s="1">
        <v>1.7809999999999999</v>
      </c>
      <c r="AB39" s="1">
        <v>0.86032352941176482</v>
      </c>
      <c r="AC39" s="1">
        <v>0.21210714285714286</v>
      </c>
      <c r="AD39" s="95">
        <v>6.6790322580645156E-2</v>
      </c>
      <c r="AE39" s="18">
        <v>2.920220994849553</v>
      </c>
      <c r="AF39" s="44">
        <v>2.4395413951768474</v>
      </c>
      <c r="AG39" s="44">
        <v>1.571248259962303</v>
      </c>
      <c r="AH39" s="44">
        <v>0.58107148255214958</v>
      </c>
      <c r="AI39" s="44">
        <v>0.36594667430140099</v>
      </c>
      <c r="AJ39" s="93">
        <v>4.9578078119927014</v>
      </c>
      <c r="AK39" s="16">
        <v>0.94701815685355051</v>
      </c>
      <c r="AL39" s="16">
        <v>4.0107896551391509</v>
      </c>
      <c r="AM39" s="16">
        <v>16</v>
      </c>
      <c r="AN39" s="16">
        <v>16</v>
      </c>
      <c r="BE39" s="2"/>
      <c r="BF39" s="28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 spans="2:69" x14ac:dyDescent="0.25">
      <c r="B40" s="2" t="s">
        <v>56</v>
      </c>
      <c r="C40" s="2"/>
      <c r="D40" s="2" t="s">
        <v>32</v>
      </c>
      <c r="E40" s="2" t="s">
        <v>194</v>
      </c>
      <c r="F40" s="2" t="s">
        <v>256</v>
      </c>
      <c r="G40" s="2">
        <v>1180</v>
      </c>
      <c r="H40" s="75">
        <v>24</v>
      </c>
      <c r="I40" s="4">
        <v>52.37</v>
      </c>
      <c r="J40" s="4">
        <v>0</v>
      </c>
      <c r="K40" s="4">
        <v>29.913</v>
      </c>
      <c r="L40" s="4">
        <v>0.95699999999999996</v>
      </c>
      <c r="M40" s="4">
        <v>0</v>
      </c>
      <c r="N40" s="4">
        <v>8.5999999999999993E-2</v>
      </c>
      <c r="O40" s="4">
        <v>12.872999999999999</v>
      </c>
      <c r="P40" s="4">
        <v>3.8159999999999998</v>
      </c>
      <c r="Q40" s="4">
        <v>0.11700000000000001</v>
      </c>
      <c r="R40" s="4">
        <v>0.03</v>
      </c>
      <c r="S40" s="4">
        <v>0.01</v>
      </c>
      <c r="T40" s="62">
        <v>100.17200000000001</v>
      </c>
      <c r="U40" s="125">
        <v>0.64631349476835276</v>
      </c>
      <c r="V40" s="1"/>
      <c r="W40" s="1">
        <v>0.87283333333333324</v>
      </c>
      <c r="X40" s="1">
        <v>0.58652941176470585</v>
      </c>
      <c r="Y40" s="1">
        <v>0.229875</v>
      </c>
      <c r="Z40" s="1">
        <v>0.12309677419354838</v>
      </c>
      <c r="AA40" s="1">
        <v>1.7456666666666665</v>
      </c>
      <c r="AB40" s="1">
        <v>0.87979411764705873</v>
      </c>
      <c r="AC40" s="1">
        <v>0.229875</v>
      </c>
      <c r="AD40" s="95">
        <v>6.1548387096774189E-2</v>
      </c>
      <c r="AE40" s="18">
        <v>2.9168841714104996</v>
      </c>
      <c r="AF40" s="44">
        <v>2.3938786240147825</v>
      </c>
      <c r="AG40" s="44">
        <v>1.6086464248762582</v>
      </c>
      <c r="AH40" s="44">
        <v>0.63046726984387802</v>
      </c>
      <c r="AI40" s="44">
        <v>0.33761168962433841</v>
      </c>
      <c r="AJ40" s="90">
        <v>4.970604008359258</v>
      </c>
      <c r="AK40" s="16">
        <v>0.96807895946821643</v>
      </c>
      <c r="AL40" s="16">
        <v>4.0025250488910409</v>
      </c>
      <c r="AM40" s="16">
        <v>16</v>
      </c>
      <c r="AN40" s="16">
        <v>16</v>
      </c>
      <c r="AO40" s="1"/>
      <c r="BE40" s="2"/>
      <c r="BF40" s="28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2:69" x14ac:dyDescent="0.25">
      <c r="B41" s="2" t="s">
        <v>56</v>
      </c>
      <c r="C41" s="2"/>
      <c r="D41" s="2" t="s">
        <v>32</v>
      </c>
      <c r="E41" s="2" t="s">
        <v>195</v>
      </c>
      <c r="F41" s="2" t="s">
        <v>256</v>
      </c>
      <c r="G41" s="2">
        <v>1180</v>
      </c>
      <c r="H41" s="75">
        <v>24</v>
      </c>
      <c r="I41" s="4">
        <v>54.289000000000001</v>
      </c>
      <c r="J41" s="4">
        <v>2.3E-2</v>
      </c>
      <c r="K41" s="4">
        <v>28.274000000000001</v>
      </c>
      <c r="L41" s="4">
        <v>1.1379999999999999</v>
      </c>
      <c r="M41" s="4">
        <v>0</v>
      </c>
      <c r="N41" s="4">
        <v>8.5999999999999993E-2</v>
      </c>
      <c r="O41" s="4">
        <v>11.196</v>
      </c>
      <c r="P41" s="4">
        <v>4.5739999999999998</v>
      </c>
      <c r="Q41" s="4">
        <v>0.156</v>
      </c>
      <c r="R41" s="4">
        <v>0</v>
      </c>
      <c r="S41" s="4">
        <v>2.1999999999999999E-2</v>
      </c>
      <c r="T41" s="62">
        <v>99.758000000000024</v>
      </c>
      <c r="U41" s="125">
        <v>0.56999999999999995</v>
      </c>
      <c r="V41" s="1"/>
      <c r="W41" s="1">
        <v>0.90481666666666671</v>
      </c>
      <c r="X41" s="1">
        <v>0.55439215686274512</v>
      </c>
      <c r="Y41" s="1">
        <v>0.19992857142857143</v>
      </c>
      <c r="Z41" s="1">
        <v>0.14754838709677418</v>
      </c>
      <c r="AA41" s="1">
        <v>1.8096333333333334</v>
      </c>
      <c r="AB41" s="1">
        <v>0.83158823529411774</v>
      </c>
      <c r="AC41" s="1">
        <v>0.19992857142857143</v>
      </c>
      <c r="AD41" s="95">
        <v>7.3774193548387088E-2</v>
      </c>
      <c r="AE41" s="18">
        <v>2.9149243336044095</v>
      </c>
      <c r="AF41" s="44">
        <v>2.4832662892427897</v>
      </c>
      <c r="AG41" s="44">
        <v>1.5215274042526357</v>
      </c>
      <c r="AH41" s="44">
        <v>0.54870328982118721</v>
      </c>
      <c r="AI41" s="44">
        <v>0.40494605062856021</v>
      </c>
      <c r="AJ41" s="90">
        <v>4.9584430339451728</v>
      </c>
      <c r="AK41" s="16">
        <v>0.95364934044974747</v>
      </c>
      <c r="AL41" s="16">
        <v>4.0047936934954258</v>
      </c>
      <c r="AM41" s="16">
        <v>16</v>
      </c>
      <c r="AN41" s="16">
        <v>16</v>
      </c>
      <c r="AO41" s="1"/>
      <c r="BE41" s="2"/>
      <c r="BF41" s="28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2:69" x14ac:dyDescent="0.25">
      <c r="B42" s="2" t="s">
        <v>56</v>
      </c>
      <c r="C42" s="2"/>
      <c r="D42" s="2" t="s">
        <v>32</v>
      </c>
      <c r="E42" s="2" t="s">
        <v>196</v>
      </c>
      <c r="F42" s="2" t="s">
        <v>256</v>
      </c>
      <c r="G42" s="2">
        <v>1180</v>
      </c>
      <c r="H42" s="75">
        <v>24</v>
      </c>
      <c r="I42" s="4">
        <v>52.402000000000001</v>
      </c>
      <c r="J42" s="4">
        <v>1.2E-2</v>
      </c>
      <c r="K42" s="4">
        <v>29.623000000000001</v>
      </c>
      <c r="L42" s="4">
        <v>1.0760000000000001</v>
      </c>
      <c r="M42" s="4">
        <v>3.0000000000000001E-3</v>
      </c>
      <c r="N42" s="4">
        <v>7.4999999999999997E-2</v>
      </c>
      <c r="O42" s="4">
        <v>12.742000000000001</v>
      </c>
      <c r="P42" s="4">
        <v>3.9590000000000001</v>
      </c>
      <c r="Q42" s="4">
        <v>0.15</v>
      </c>
      <c r="R42" s="4">
        <v>0</v>
      </c>
      <c r="S42" s="4">
        <v>0</v>
      </c>
      <c r="T42" s="62">
        <v>100.04200000000002</v>
      </c>
      <c r="U42" s="125">
        <v>0.63400000000000001</v>
      </c>
      <c r="V42" s="1"/>
      <c r="W42" s="1">
        <v>0.87336666666666674</v>
      </c>
      <c r="X42" s="1">
        <v>0.580843137254902</v>
      </c>
      <c r="Y42" s="1">
        <v>0.22753571428571431</v>
      </c>
      <c r="Z42" s="1">
        <v>0.12770967741935485</v>
      </c>
      <c r="AA42" s="1">
        <v>1.7467333333333335</v>
      </c>
      <c r="AB42" s="1">
        <v>0.87126470588235305</v>
      </c>
      <c r="AC42" s="1">
        <v>0.22753571428571431</v>
      </c>
      <c r="AD42" s="95">
        <v>6.3854838709677425E-2</v>
      </c>
      <c r="AE42" s="18">
        <v>2.9093885922110783</v>
      </c>
      <c r="AF42" s="44">
        <v>2.4015125899780205</v>
      </c>
      <c r="AG42" s="44">
        <v>1.5971551928399434</v>
      </c>
      <c r="AH42" s="44">
        <v>0.62565919147374294</v>
      </c>
      <c r="AI42" s="44">
        <v>0.35116567862060116</v>
      </c>
      <c r="AJ42" s="90">
        <v>4.9754926529123082</v>
      </c>
      <c r="AK42" s="16">
        <v>0.97682487009434404</v>
      </c>
      <c r="AL42" s="16">
        <v>3.998667782817964</v>
      </c>
      <c r="AM42" s="16">
        <v>16</v>
      </c>
      <c r="AN42" s="16">
        <v>16</v>
      </c>
      <c r="AO42" s="1"/>
      <c r="BE42" s="2"/>
      <c r="BF42" s="28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2:69" x14ac:dyDescent="0.25">
      <c r="B43" s="57" t="s">
        <v>135</v>
      </c>
      <c r="C43" s="57"/>
      <c r="D43" s="57"/>
      <c r="E43" s="57"/>
      <c r="F43" s="57"/>
      <c r="G43" s="57"/>
      <c r="H43" s="57"/>
      <c r="I43" s="58">
        <v>52.172333333333334</v>
      </c>
      <c r="J43" s="58">
        <v>3.7466666666666669E-2</v>
      </c>
      <c r="K43" s="58">
        <v>29.731399999999997</v>
      </c>
      <c r="L43" s="58">
        <v>1.0635333333333334</v>
      </c>
      <c r="M43" s="58">
        <v>6.5333333333333346E-3</v>
      </c>
      <c r="N43" s="58">
        <v>0.10193333333333336</v>
      </c>
      <c r="O43" s="58">
        <v>12.948066666666664</v>
      </c>
      <c r="P43" s="58">
        <v>3.8706000000000005</v>
      </c>
      <c r="Q43" s="58">
        <v>0.11613333333333332</v>
      </c>
      <c r="R43" s="58">
        <v>7.6666666666666671E-3</v>
      </c>
      <c r="S43" s="58">
        <v>4.0000000000000001E-3</v>
      </c>
      <c r="T43" s="62"/>
      <c r="U43" s="128">
        <v>0.61078187746157131</v>
      </c>
      <c r="V43" s="1"/>
      <c r="W43" s="1"/>
      <c r="X43" s="1"/>
      <c r="Y43" s="1"/>
      <c r="Z43" s="1"/>
      <c r="AA43" s="1"/>
      <c r="AB43" s="1"/>
      <c r="AC43" s="1"/>
      <c r="AD43" s="1"/>
      <c r="AE43" s="18"/>
      <c r="AF43" s="44"/>
      <c r="AG43" s="44"/>
      <c r="AH43" s="44"/>
      <c r="AI43" s="44"/>
      <c r="AJ43" s="90"/>
      <c r="AK43" s="16"/>
      <c r="AL43" s="16"/>
      <c r="AM43" s="16"/>
      <c r="AN43" s="16"/>
      <c r="AO43" s="1"/>
      <c r="BE43" s="2"/>
      <c r="BF43" s="28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2:69" x14ac:dyDescent="0.25">
      <c r="B44" s="59" t="s">
        <v>136</v>
      </c>
      <c r="C44" s="59"/>
      <c r="D44" s="59"/>
      <c r="E44" s="59"/>
      <c r="F44" s="59"/>
      <c r="G44" s="59"/>
      <c r="H44" s="59"/>
      <c r="I44" s="60">
        <v>0.85733315637833707</v>
      </c>
      <c r="J44" s="60">
        <v>4.1549939060092932E-2</v>
      </c>
      <c r="K44" s="60">
        <v>0.56919495556083166</v>
      </c>
      <c r="L44" s="60">
        <v>0.23228452932578739</v>
      </c>
      <c r="M44" s="60">
        <v>7.8511798884642568E-3</v>
      </c>
      <c r="N44" s="60">
        <v>3.9702741622055331E-2</v>
      </c>
      <c r="O44" s="60">
        <v>0.61981388852643216</v>
      </c>
      <c r="P44" s="60">
        <v>0.28594380387474561</v>
      </c>
      <c r="Q44" s="60">
        <v>1.3420229659084234E-2</v>
      </c>
      <c r="R44" s="60">
        <v>1.0439078454267836E-2</v>
      </c>
      <c r="S44" s="60">
        <v>7.5557755121326616E-3</v>
      </c>
      <c r="T44" s="60"/>
      <c r="U44" s="129">
        <v>2.6952516663254173E-2</v>
      </c>
      <c r="V44" s="1"/>
      <c r="W44" s="11"/>
      <c r="X44" s="11"/>
      <c r="Y44" s="11"/>
      <c r="Z44" s="11"/>
      <c r="AA44" s="11"/>
      <c r="AB44" s="11"/>
      <c r="AC44" s="11"/>
      <c r="AD44" s="11"/>
      <c r="AE44" s="21"/>
      <c r="AF44" s="45"/>
      <c r="AG44" s="45"/>
      <c r="AH44" s="45"/>
      <c r="AI44" s="45"/>
      <c r="AJ44" s="91"/>
      <c r="AK44" s="46"/>
      <c r="AL44" s="46"/>
      <c r="AM44" s="46"/>
      <c r="AN44" s="46"/>
      <c r="AO44" s="1"/>
    </row>
    <row r="45" spans="2:69" x14ac:dyDescent="0.25">
      <c r="B45" s="75" t="s">
        <v>56</v>
      </c>
      <c r="C45" s="75"/>
      <c r="D45" s="75" t="s">
        <v>32</v>
      </c>
      <c r="E45" s="75" t="s">
        <v>8</v>
      </c>
      <c r="F45" s="2" t="s">
        <v>256</v>
      </c>
      <c r="G45" s="75">
        <v>1175</v>
      </c>
      <c r="H45" s="96">
        <v>24</v>
      </c>
      <c r="I45" s="96">
        <v>53.024999999999999</v>
      </c>
      <c r="J45" s="96">
        <v>8.2000000000000003E-2</v>
      </c>
      <c r="K45" s="96">
        <v>29.55</v>
      </c>
      <c r="L45" s="96">
        <v>0.98499999999999999</v>
      </c>
      <c r="M45" s="96">
        <v>0</v>
      </c>
      <c r="N45" s="96">
        <v>0.115</v>
      </c>
      <c r="O45" s="96">
        <v>12.486000000000001</v>
      </c>
      <c r="P45" s="96">
        <v>4.3259999999999996</v>
      </c>
      <c r="Q45" s="96">
        <v>0.10100000000000001</v>
      </c>
      <c r="R45" s="96">
        <v>0</v>
      </c>
      <c r="S45" s="96">
        <v>0</v>
      </c>
      <c r="T45" s="96">
        <v>100.66999999999999</v>
      </c>
      <c r="U45" s="118">
        <v>0.61102838072773646</v>
      </c>
      <c r="V45" s="1"/>
      <c r="W45" s="1">
        <v>0.88374999999999992</v>
      </c>
      <c r="X45" s="1">
        <v>0.5794117647058824</v>
      </c>
      <c r="Y45" s="1">
        <v>0.22296428571428573</v>
      </c>
      <c r="Z45" s="1">
        <v>0.13954838709677417</v>
      </c>
      <c r="AA45" s="1">
        <v>1.7674999999999998</v>
      </c>
      <c r="AB45" s="1">
        <v>0.86911764705882355</v>
      </c>
      <c r="AC45" s="1">
        <v>0.22296428571428573</v>
      </c>
      <c r="AD45" s="95">
        <v>6.9774193548387084E-2</v>
      </c>
      <c r="AE45" s="18">
        <v>2.9293561263214962</v>
      </c>
      <c r="AF45" s="44">
        <v>2.413499654914975</v>
      </c>
      <c r="AG45" s="44">
        <v>1.5823593710566608</v>
      </c>
      <c r="AH45" s="44">
        <v>0.60891001598844985</v>
      </c>
      <c r="AI45" s="44">
        <v>0.38110323519321737</v>
      </c>
      <c r="AJ45" s="92">
        <v>4.9858722771533026</v>
      </c>
      <c r="AK45" s="16">
        <v>0.99001325118166728</v>
      </c>
      <c r="AL45" s="16">
        <v>3.9958590259716358</v>
      </c>
      <c r="AM45" s="16">
        <v>16</v>
      </c>
      <c r="AN45" s="16">
        <v>15.999999999999998</v>
      </c>
    </row>
    <row r="46" spans="2:69" x14ac:dyDescent="0.25">
      <c r="B46" s="75" t="s">
        <v>56</v>
      </c>
      <c r="C46" s="75"/>
      <c r="D46" s="75" t="s">
        <v>32</v>
      </c>
      <c r="E46" s="75" t="s">
        <v>9</v>
      </c>
      <c r="F46" s="2" t="s">
        <v>256</v>
      </c>
      <c r="G46" s="75">
        <v>1175</v>
      </c>
      <c r="H46" s="96">
        <v>24</v>
      </c>
      <c r="I46" s="96">
        <v>53.122999999999998</v>
      </c>
      <c r="J46" s="96">
        <v>0.14599999999999999</v>
      </c>
      <c r="K46" s="96">
        <v>29.393000000000001</v>
      </c>
      <c r="L46" s="96">
        <v>0.92900000000000005</v>
      </c>
      <c r="M46" s="96">
        <v>5.0000000000000001E-3</v>
      </c>
      <c r="N46" s="96">
        <v>0.106</v>
      </c>
      <c r="O46" s="96">
        <v>12.315</v>
      </c>
      <c r="P46" s="96">
        <v>4.4269999999999996</v>
      </c>
      <c r="Q46" s="96">
        <v>0.13100000000000001</v>
      </c>
      <c r="R46" s="96">
        <v>0</v>
      </c>
      <c r="S46" s="96">
        <v>0</v>
      </c>
      <c r="T46" s="96">
        <v>100.57499999999999</v>
      </c>
      <c r="U46" s="118">
        <v>0.60126293703093014</v>
      </c>
      <c r="V46" s="1"/>
      <c r="W46" s="1">
        <v>0.8853833333333333</v>
      </c>
      <c r="X46" s="1">
        <v>0.57633333333333336</v>
      </c>
      <c r="Y46" s="1">
        <v>0.21991071428571426</v>
      </c>
      <c r="Z46" s="1">
        <v>0.1428064516129032</v>
      </c>
      <c r="AA46" s="1">
        <v>1.7707666666666666</v>
      </c>
      <c r="AB46" s="1">
        <v>0.86450000000000005</v>
      </c>
      <c r="AC46" s="1">
        <v>0.21991071428571426</v>
      </c>
      <c r="AD46" s="95">
        <v>7.1403225806451601E-2</v>
      </c>
      <c r="AE46" s="18">
        <v>2.926580606758832</v>
      </c>
      <c r="AF46" s="44">
        <v>2.4202534009514656</v>
      </c>
      <c r="AG46" s="44">
        <v>1.5754449599025222</v>
      </c>
      <c r="AH46" s="44">
        <v>0.60114035821282608</v>
      </c>
      <c r="AI46" s="44">
        <v>0.39037080006092262</v>
      </c>
      <c r="AJ46" s="93">
        <v>4.9872095191277355</v>
      </c>
      <c r="AK46" s="16">
        <v>0.99151115827374869</v>
      </c>
      <c r="AL46" s="16">
        <v>3.9956983608539876</v>
      </c>
      <c r="AM46" s="16">
        <v>16</v>
      </c>
      <c r="AN46" s="16">
        <v>16.000000000000004</v>
      </c>
    </row>
    <row r="47" spans="2:69" x14ac:dyDescent="0.25">
      <c r="B47" s="75" t="s">
        <v>56</v>
      </c>
      <c r="C47" s="75"/>
      <c r="D47" s="75" t="s">
        <v>32</v>
      </c>
      <c r="E47" s="75" t="s">
        <v>18</v>
      </c>
      <c r="F47" s="2" t="s">
        <v>256</v>
      </c>
      <c r="G47" s="75">
        <v>1175</v>
      </c>
      <c r="H47" s="96">
        <v>24</v>
      </c>
      <c r="I47" s="96">
        <v>49.628</v>
      </c>
      <c r="J47" s="96">
        <v>6.9000000000000006E-2</v>
      </c>
      <c r="K47" s="96">
        <v>31.992999999999999</v>
      </c>
      <c r="L47" s="96">
        <v>0.90800000000000003</v>
      </c>
      <c r="M47" s="96">
        <v>3.5000000000000003E-2</v>
      </c>
      <c r="N47" s="96">
        <v>7.9000000000000001E-2</v>
      </c>
      <c r="O47" s="96">
        <v>15.007</v>
      </c>
      <c r="P47" s="96">
        <v>2.9009999999999998</v>
      </c>
      <c r="Q47" s="96">
        <v>7.4999999999999997E-2</v>
      </c>
      <c r="R47" s="96">
        <v>0</v>
      </c>
      <c r="S47" s="96">
        <v>0</v>
      </c>
      <c r="T47" s="96">
        <v>100.69499999999999</v>
      </c>
      <c r="U47" s="118">
        <v>0.73759600618479071</v>
      </c>
      <c r="V47" s="1"/>
      <c r="W47" s="1">
        <v>0.82713333333333339</v>
      </c>
      <c r="X47" s="1">
        <v>0.62731372549019604</v>
      </c>
      <c r="Y47" s="1">
        <v>0.26798214285714284</v>
      </c>
      <c r="Z47" s="1">
        <v>9.3580645161290318E-2</v>
      </c>
      <c r="AA47" s="1">
        <v>1.6542666666666668</v>
      </c>
      <c r="AB47" s="1">
        <v>0.94097058823529411</v>
      </c>
      <c r="AC47" s="1">
        <v>0.26798214285714284</v>
      </c>
      <c r="AD47" s="95">
        <v>4.6790322580645159E-2</v>
      </c>
      <c r="AE47" s="18">
        <v>2.9100097203397488</v>
      </c>
      <c r="AF47" s="44">
        <v>2.2738984754642377</v>
      </c>
      <c r="AG47" s="44">
        <v>1.7245680551663753</v>
      </c>
      <c r="AH47" s="44">
        <v>0.73671820677177791</v>
      </c>
      <c r="AI47" s="44">
        <v>0.2572655191003681</v>
      </c>
      <c r="AJ47" s="93">
        <v>4.9924502565027593</v>
      </c>
      <c r="AK47" s="16">
        <v>0.99398372587214601</v>
      </c>
      <c r="AL47" s="16">
        <v>3.9984665306306129</v>
      </c>
      <c r="AM47" s="16">
        <v>16</v>
      </c>
      <c r="AN47" s="16">
        <v>16</v>
      </c>
    </row>
    <row r="48" spans="2:69" x14ac:dyDescent="0.25">
      <c r="B48" s="75" t="s">
        <v>56</v>
      </c>
      <c r="C48" s="75"/>
      <c r="D48" s="75" t="s">
        <v>32</v>
      </c>
      <c r="E48" s="75" t="s">
        <v>19</v>
      </c>
      <c r="F48" s="2" t="s">
        <v>256</v>
      </c>
      <c r="G48" s="75">
        <v>1175</v>
      </c>
      <c r="H48" s="96">
        <v>24</v>
      </c>
      <c r="I48" s="96">
        <v>53.850999999999999</v>
      </c>
      <c r="J48" s="96">
        <v>6.3E-2</v>
      </c>
      <c r="K48" s="96">
        <v>28.442</v>
      </c>
      <c r="L48" s="96">
        <v>1.0409999999999999</v>
      </c>
      <c r="M48" s="96">
        <v>2.1000000000000001E-2</v>
      </c>
      <c r="N48" s="96">
        <v>9.8000000000000004E-2</v>
      </c>
      <c r="O48" s="96">
        <v>11.785</v>
      </c>
      <c r="P48" s="96">
        <v>4.6769999999999996</v>
      </c>
      <c r="Q48" s="96">
        <v>0.13100000000000001</v>
      </c>
      <c r="R48" s="96">
        <v>0</v>
      </c>
      <c r="S48" s="96">
        <v>0</v>
      </c>
      <c r="T48" s="96">
        <v>100.10899999999998</v>
      </c>
      <c r="U48" s="118">
        <v>0.57757498080072667</v>
      </c>
      <c r="V48" s="1"/>
      <c r="W48" s="1">
        <v>0.89751666666666663</v>
      </c>
      <c r="X48" s="1">
        <v>0.5576862745098039</v>
      </c>
      <c r="Y48" s="1">
        <v>0.21044642857142856</v>
      </c>
      <c r="Z48" s="1">
        <v>0.15087096774193548</v>
      </c>
      <c r="AA48" s="1">
        <v>1.7950333333333333</v>
      </c>
      <c r="AB48" s="1">
        <v>0.83652941176470585</v>
      </c>
      <c r="AC48" s="1">
        <v>0.21044642857142856</v>
      </c>
      <c r="AD48" s="95">
        <v>7.543548387096774E-2</v>
      </c>
      <c r="AE48" s="18">
        <v>2.9174446575404356</v>
      </c>
      <c r="AF48" s="44">
        <v>2.4611035259145502</v>
      </c>
      <c r="AG48" s="44">
        <v>1.5292458708847316</v>
      </c>
      <c r="AH48" s="44">
        <v>0.57707056215104713</v>
      </c>
      <c r="AI48" s="44">
        <v>0.41370715938550939</v>
      </c>
      <c r="AJ48" s="93">
        <v>4.9811271183358388</v>
      </c>
      <c r="AK48" s="16">
        <v>0.99077772153655652</v>
      </c>
      <c r="AL48" s="16">
        <v>3.9903493967992816</v>
      </c>
      <c r="AM48" s="16">
        <v>16</v>
      </c>
      <c r="AN48" s="16">
        <v>16</v>
      </c>
      <c r="AU48" s="146"/>
      <c r="AV48" s="146"/>
      <c r="AW48" s="146"/>
    </row>
    <row r="49" spans="1:70" x14ac:dyDescent="0.25">
      <c r="B49" s="75" t="s">
        <v>56</v>
      </c>
      <c r="C49" s="75"/>
      <c r="D49" s="75" t="s">
        <v>32</v>
      </c>
      <c r="E49" s="75" t="s">
        <v>197</v>
      </c>
      <c r="F49" s="2" t="s">
        <v>256</v>
      </c>
      <c r="G49" s="75">
        <v>1175</v>
      </c>
      <c r="H49" s="96">
        <v>24</v>
      </c>
      <c r="I49" s="96">
        <v>49.744</v>
      </c>
      <c r="J49" s="96">
        <v>1.6E-2</v>
      </c>
      <c r="K49" s="96">
        <v>31.285</v>
      </c>
      <c r="L49" s="96">
        <v>0.84499999999999997</v>
      </c>
      <c r="M49" s="96">
        <v>1.4E-2</v>
      </c>
      <c r="N49" s="96">
        <v>0.13600000000000001</v>
      </c>
      <c r="O49" s="96">
        <v>14.586</v>
      </c>
      <c r="P49" s="96">
        <v>3.1269999999999998</v>
      </c>
      <c r="Q49" s="96">
        <v>8.7999999999999995E-2</v>
      </c>
      <c r="R49" s="96">
        <v>0</v>
      </c>
      <c r="S49" s="96">
        <v>1.2E-2</v>
      </c>
      <c r="T49" s="96">
        <v>99.85299999999998</v>
      </c>
      <c r="U49" s="118">
        <v>0.71678266037556593</v>
      </c>
      <c r="V49" s="1"/>
      <c r="W49" s="1">
        <v>0.82906666666666662</v>
      </c>
      <c r="X49" s="1">
        <v>0.61343137254901958</v>
      </c>
      <c r="Y49" s="1">
        <v>0.2604642857142857</v>
      </c>
      <c r="Z49" s="1">
        <v>0.10087096774193548</v>
      </c>
      <c r="AA49" s="1">
        <v>1.6581333333333332</v>
      </c>
      <c r="AB49" s="1">
        <v>0.92014705882352943</v>
      </c>
      <c r="AC49" s="1">
        <v>0.2604642857142857</v>
      </c>
      <c r="AD49" s="95">
        <v>5.0435483870967739E-2</v>
      </c>
      <c r="AE49" s="18">
        <v>2.8891801617421162</v>
      </c>
      <c r="AF49" s="44">
        <v>2.2956454641215767</v>
      </c>
      <c r="AG49" s="44">
        <v>1.6985617738123553</v>
      </c>
      <c r="AH49" s="44">
        <v>0.72121299782767745</v>
      </c>
      <c r="AI49" s="44">
        <v>0.27930682642127064</v>
      </c>
      <c r="AJ49" s="93">
        <v>4.9947270621828803</v>
      </c>
      <c r="AK49" s="16">
        <v>1.0005198242489481</v>
      </c>
      <c r="AL49" s="16">
        <v>3.994207237933932</v>
      </c>
      <c r="AM49" s="16">
        <v>16</v>
      </c>
      <c r="AN49" s="16">
        <v>15.999999999999998</v>
      </c>
    </row>
    <row r="50" spans="1:70" x14ac:dyDescent="0.25">
      <c r="B50" s="75" t="s">
        <v>56</v>
      </c>
      <c r="C50" s="75"/>
      <c r="D50" s="75" t="s">
        <v>32</v>
      </c>
      <c r="E50" s="75" t="s">
        <v>198</v>
      </c>
      <c r="F50" s="2" t="s">
        <v>256</v>
      </c>
      <c r="G50" s="75">
        <v>1175</v>
      </c>
      <c r="H50" s="96">
        <v>24</v>
      </c>
      <c r="I50" s="96">
        <v>49.991</v>
      </c>
      <c r="J50" s="96">
        <v>2.5000000000000001E-2</v>
      </c>
      <c r="K50" s="96">
        <v>31.274999999999999</v>
      </c>
      <c r="L50" s="96">
        <v>0.80500000000000005</v>
      </c>
      <c r="M50" s="96">
        <v>0</v>
      </c>
      <c r="N50" s="96">
        <v>8.7999999999999995E-2</v>
      </c>
      <c r="O50" s="96">
        <v>14.423999999999999</v>
      </c>
      <c r="P50" s="96">
        <v>2.78</v>
      </c>
      <c r="Q50" s="96">
        <v>8.1000000000000003E-2</v>
      </c>
      <c r="R50" s="96">
        <v>0</v>
      </c>
      <c r="S50" s="96">
        <v>0</v>
      </c>
      <c r="T50" s="96">
        <v>99.469000000000008</v>
      </c>
      <c r="U50" s="118">
        <v>0.73776226570049219</v>
      </c>
      <c r="V50" s="1"/>
      <c r="W50" s="1">
        <v>0.83318333333333328</v>
      </c>
      <c r="X50" s="1">
        <v>0.61323529411764699</v>
      </c>
      <c r="Y50" s="1">
        <v>0.25757142857142856</v>
      </c>
      <c r="Z50" s="1">
        <v>8.9677419354838708E-2</v>
      </c>
      <c r="AA50" s="1">
        <v>1.6663666666666666</v>
      </c>
      <c r="AB50" s="1">
        <v>0.91985294117647043</v>
      </c>
      <c r="AC50" s="1">
        <v>0.25757142857142856</v>
      </c>
      <c r="AD50" s="95">
        <v>4.4838709677419354E-2</v>
      </c>
      <c r="AE50" s="18">
        <v>2.888629746091985</v>
      </c>
      <c r="AF50" s="44">
        <v>2.3074839119427986</v>
      </c>
      <c r="AG50" s="44">
        <v>1.6983423921249594</v>
      </c>
      <c r="AH50" s="44">
        <v>0.71333871409417104</v>
      </c>
      <c r="AI50" s="44">
        <v>0.2483597476655855</v>
      </c>
      <c r="AJ50" s="93">
        <v>4.9675247658275143</v>
      </c>
      <c r="AK50" s="16">
        <v>0.9616984617597566</v>
      </c>
      <c r="AL50" s="16">
        <v>4.0058263040677584</v>
      </c>
      <c r="AM50" s="16">
        <v>16</v>
      </c>
      <c r="AN50" s="16">
        <v>16</v>
      </c>
      <c r="AS50" s="113"/>
      <c r="AU50" s="22"/>
      <c r="AV50" s="22"/>
      <c r="AW50" s="22"/>
    </row>
    <row r="51" spans="1:70" x14ac:dyDescent="0.25">
      <c r="B51" s="75" t="s">
        <v>56</v>
      </c>
      <c r="C51" s="75"/>
      <c r="D51" s="75" t="s">
        <v>32</v>
      </c>
      <c r="E51" s="75" t="s">
        <v>199</v>
      </c>
      <c r="F51" s="2" t="s">
        <v>256</v>
      </c>
      <c r="G51" s="75">
        <v>1175</v>
      </c>
      <c r="H51" s="96">
        <v>24</v>
      </c>
      <c r="I51" s="96">
        <v>50.298000000000002</v>
      </c>
      <c r="J51" s="96">
        <v>0</v>
      </c>
      <c r="K51" s="96">
        <v>31.599</v>
      </c>
      <c r="L51" s="96">
        <v>0.80700000000000005</v>
      </c>
      <c r="M51" s="96">
        <v>3.5999999999999997E-2</v>
      </c>
      <c r="N51" s="96">
        <v>7.2999999999999995E-2</v>
      </c>
      <c r="O51" s="96">
        <v>14.71</v>
      </c>
      <c r="P51" s="96">
        <v>2.476</v>
      </c>
      <c r="Q51" s="96">
        <v>8.3000000000000004E-2</v>
      </c>
      <c r="R51" s="96">
        <v>0.02</v>
      </c>
      <c r="S51" s="96">
        <v>0</v>
      </c>
      <c r="T51" s="96">
        <v>100.10199999999999</v>
      </c>
      <c r="U51" s="118">
        <v>0.76259937765826336</v>
      </c>
      <c r="V51" s="1"/>
      <c r="W51" s="1">
        <v>0.83830000000000005</v>
      </c>
      <c r="X51" s="1">
        <v>0.61958823529411766</v>
      </c>
      <c r="Y51" s="1">
        <v>0.26267857142857143</v>
      </c>
      <c r="Z51" s="1">
        <v>7.9870967741935486E-2</v>
      </c>
      <c r="AA51" s="1">
        <v>1.6766000000000001</v>
      </c>
      <c r="AB51" s="1">
        <v>0.92938235294117644</v>
      </c>
      <c r="AC51" s="1">
        <v>0.26267857142857143</v>
      </c>
      <c r="AD51" s="95">
        <v>3.9935483870967743E-2</v>
      </c>
      <c r="AE51" s="18">
        <v>2.9085964082407156</v>
      </c>
      <c r="AF51" s="44">
        <v>2.3057169365262373</v>
      </c>
      <c r="AG51" s="44">
        <v>1.704157327675117</v>
      </c>
      <c r="AH51" s="44">
        <v>0.72248888346102125</v>
      </c>
      <c r="AI51" s="44">
        <v>0.21968250394765765</v>
      </c>
      <c r="AJ51" s="93">
        <v>4.9520456516100326</v>
      </c>
      <c r="AK51" s="16">
        <v>0.9421713874086789</v>
      </c>
      <c r="AL51" s="16">
        <v>4.0098742642013541</v>
      </c>
      <c r="AM51" s="16">
        <v>16</v>
      </c>
      <c r="AN51" s="16">
        <v>16</v>
      </c>
      <c r="AS51" s="113"/>
      <c r="AU51" s="22"/>
      <c r="AV51" s="22"/>
      <c r="AW51" s="22"/>
    </row>
    <row r="52" spans="1:70" x14ac:dyDescent="0.25">
      <c r="B52" s="75" t="s">
        <v>56</v>
      </c>
      <c r="C52" s="75"/>
      <c r="D52" s="75" t="s">
        <v>32</v>
      </c>
      <c r="E52" s="75" t="s">
        <v>89</v>
      </c>
      <c r="F52" s="2" t="s">
        <v>256</v>
      </c>
      <c r="G52" s="75">
        <v>1175</v>
      </c>
      <c r="H52" s="96">
        <v>24</v>
      </c>
      <c r="I52" s="96">
        <v>52.24</v>
      </c>
      <c r="J52" s="96">
        <v>5.6000000000000001E-2</v>
      </c>
      <c r="K52" s="96">
        <v>29.64</v>
      </c>
      <c r="L52" s="96">
        <v>0.88300000000000001</v>
      </c>
      <c r="M52" s="96">
        <v>0.02</v>
      </c>
      <c r="N52" s="96">
        <v>8.4000000000000005E-2</v>
      </c>
      <c r="O52" s="96">
        <v>12.409000000000001</v>
      </c>
      <c r="P52" s="96">
        <v>4.1189999999999998</v>
      </c>
      <c r="Q52" s="96">
        <v>0.14299999999999999</v>
      </c>
      <c r="R52" s="96">
        <v>0</v>
      </c>
      <c r="S52" s="96">
        <v>0</v>
      </c>
      <c r="T52" s="96">
        <v>99.594000000000008</v>
      </c>
      <c r="U52" s="118">
        <v>0.61943314075805156</v>
      </c>
      <c r="V52" s="1"/>
      <c r="W52" s="1">
        <v>0.8706666666666667</v>
      </c>
      <c r="X52" s="1">
        <v>0.58117647058823529</v>
      </c>
      <c r="Y52" s="1">
        <v>0.22158928571428574</v>
      </c>
      <c r="Z52" s="1">
        <v>0.13287096774193546</v>
      </c>
      <c r="AA52" s="1">
        <v>1.7413333333333334</v>
      </c>
      <c r="AB52" s="1">
        <v>0.871764705882353</v>
      </c>
      <c r="AC52" s="1">
        <v>0.22158928571428574</v>
      </c>
      <c r="AD52" s="95">
        <v>6.6435483870967732E-2</v>
      </c>
      <c r="AE52" s="18">
        <v>2.90112280880094</v>
      </c>
      <c r="AF52" s="44">
        <v>2.400909507244255</v>
      </c>
      <c r="AG52" s="44">
        <v>1.6026249390757525</v>
      </c>
      <c r="AH52" s="44">
        <v>0.61104420686243355</v>
      </c>
      <c r="AI52" s="44">
        <v>0.36639874007085477</v>
      </c>
      <c r="AJ52" s="93">
        <v>4.9809773932532959</v>
      </c>
      <c r="AK52" s="16">
        <v>0.97744294693328837</v>
      </c>
      <c r="AL52" s="16">
        <v>4.0035344463200078</v>
      </c>
      <c r="AM52" s="16">
        <v>16</v>
      </c>
      <c r="AN52" s="16">
        <v>16</v>
      </c>
      <c r="AS52" s="113"/>
      <c r="AU52" s="22"/>
      <c r="AV52" s="22"/>
      <c r="AW52" s="22"/>
    </row>
    <row r="53" spans="1:70" x14ac:dyDescent="0.25">
      <c r="B53" s="75" t="s">
        <v>56</v>
      </c>
      <c r="C53" s="75"/>
      <c r="D53" s="75" t="s">
        <v>32</v>
      </c>
      <c r="E53" s="75" t="s">
        <v>187</v>
      </c>
      <c r="F53" s="2" t="s">
        <v>256</v>
      </c>
      <c r="G53" s="75">
        <v>1175</v>
      </c>
      <c r="H53" s="96">
        <v>24</v>
      </c>
      <c r="I53" s="96">
        <v>55.253999999999998</v>
      </c>
      <c r="J53" s="96">
        <v>2.1999999999999999E-2</v>
      </c>
      <c r="K53" s="96">
        <v>27.175000000000001</v>
      </c>
      <c r="L53" s="96">
        <v>0.90600000000000003</v>
      </c>
      <c r="M53" s="96">
        <v>2.1999999999999999E-2</v>
      </c>
      <c r="N53" s="96">
        <v>9.6000000000000002E-2</v>
      </c>
      <c r="O53" s="96">
        <v>10.49</v>
      </c>
      <c r="P53" s="96">
        <v>5.2110000000000003</v>
      </c>
      <c r="Q53" s="96">
        <v>0.14299999999999999</v>
      </c>
      <c r="R53" s="96">
        <v>0.01</v>
      </c>
      <c r="S53" s="96">
        <v>1E-3</v>
      </c>
      <c r="T53" s="96">
        <v>99.330000000000013</v>
      </c>
      <c r="U53" s="118">
        <v>0.52215373241395746</v>
      </c>
      <c r="V53" s="1"/>
      <c r="W53" s="1">
        <v>0.92089999999999994</v>
      </c>
      <c r="X53" s="1">
        <v>0.53284313725490196</v>
      </c>
      <c r="Y53" s="1">
        <v>0.18732142857142858</v>
      </c>
      <c r="Z53" s="1">
        <v>0.1680967741935484</v>
      </c>
      <c r="AA53" s="1">
        <v>1.8417999999999999</v>
      </c>
      <c r="AB53" s="1">
        <v>0.79926470588235299</v>
      </c>
      <c r="AC53" s="1">
        <v>0.18732142857142858</v>
      </c>
      <c r="AD53" s="95">
        <v>8.4048387096774202E-2</v>
      </c>
      <c r="AE53" s="18">
        <v>2.9124345215505554</v>
      </c>
      <c r="AF53" s="44">
        <v>2.5295675990263171</v>
      </c>
      <c r="AG53" s="44">
        <v>1.4636363724221229</v>
      </c>
      <c r="AH53" s="44">
        <v>0.51454253047845411</v>
      </c>
      <c r="AI53" s="44">
        <v>0.46173542567145542</v>
      </c>
      <c r="AJ53" s="93">
        <v>4.9694819275983493</v>
      </c>
      <c r="AK53" s="16">
        <v>0.97627795614990953</v>
      </c>
      <c r="AL53" s="16">
        <v>3.9932039714484402</v>
      </c>
      <c r="AM53" s="16">
        <v>16</v>
      </c>
      <c r="AN53" s="16">
        <v>16.000000000000004</v>
      </c>
      <c r="AS53" s="113"/>
      <c r="AU53" s="22"/>
      <c r="AV53" s="22"/>
      <c r="AW53" s="22"/>
    </row>
    <row r="54" spans="1:70" x14ac:dyDescent="0.25">
      <c r="B54" s="75" t="s">
        <v>56</v>
      </c>
      <c r="C54" s="75"/>
      <c r="D54" s="75" t="s">
        <v>32</v>
      </c>
      <c r="E54" s="75" t="s">
        <v>200</v>
      </c>
      <c r="F54" s="2" t="s">
        <v>256</v>
      </c>
      <c r="G54" s="75">
        <v>1175</v>
      </c>
      <c r="H54" s="96">
        <v>24</v>
      </c>
      <c r="I54" s="96">
        <v>48.344000000000001</v>
      </c>
      <c r="J54" s="96">
        <v>0</v>
      </c>
      <c r="K54" s="96">
        <v>32.265000000000001</v>
      </c>
      <c r="L54" s="96">
        <v>0.94099999999999995</v>
      </c>
      <c r="M54" s="96">
        <v>1.0999999999999999E-2</v>
      </c>
      <c r="N54" s="96">
        <v>0.123</v>
      </c>
      <c r="O54" s="96">
        <v>15.414</v>
      </c>
      <c r="P54" s="96">
        <v>2.5760000000000001</v>
      </c>
      <c r="Q54" s="96">
        <v>4.7E-2</v>
      </c>
      <c r="R54" s="96">
        <v>3.4000000000000002E-2</v>
      </c>
      <c r="S54" s="96">
        <v>0</v>
      </c>
      <c r="T54" s="96">
        <v>99.75500000000001</v>
      </c>
      <c r="U54" s="118">
        <v>0.7656702605076634</v>
      </c>
      <c r="V54" s="1"/>
      <c r="W54" s="1">
        <v>0.8057333333333333</v>
      </c>
      <c r="X54" s="1">
        <v>0.63264705882352945</v>
      </c>
      <c r="Y54" s="1">
        <v>0.27524999999999999</v>
      </c>
      <c r="Z54" s="1">
        <v>8.3096774193548384E-2</v>
      </c>
      <c r="AA54" s="1">
        <v>1.6114666666666666</v>
      </c>
      <c r="AB54" s="1">
        <v>0.94897058823529412</v>
      </c>
      <c r="AC54" s="1">
        <v>0.27524999999999999</v>
      </c>
      <c r="AD54" s="95">
        <v>4.1548387096774192E-2</v>
      </c>
      <c r="AE54" s="18">
        <v>2.8772356419987353</v>
      </c>
      <c r="AF54" s="44">
        <v>2.2402984908767856</v>
      </c>
      <c r="AG54" s="44">
        <v>1.7590413509101317</v>
      </c>
      <c r="AH54" s="44">
        <v>0.76531792108286689</v>
      </c>
      <c r="AI54" s="44">
        <v>0.23104614159672615</v>
      </c>
      <c r="AJ54" s="93">
        <v>4.9957039044665112</v>
      </c>
      <c r="AK54" s="16">
        <v>0.9963640626795931</v>
      </c>
      <c r="AL54" s="16">
        <v>3.9993398417869175</v>
      </c>
      <c r="AM54" s="16">
        <v>16</v>
      </c>
      <c r="AN54" s="16">
        <v>15.999999999999998</v>
      </c>
      <c r="AS54" s="113"/>
      <c r="AU54" s="22"/>
      <c r="AV54" s="22"/>
      <c r="AW54" s="22"/>
    </row>
    <row r="55" spans="1:70" x14ac:dyDescent="0.25">
      <c r="B55" s="2" t="s">
        <v>56</v>
      </c>
      <c r="C55" s="2"/>
      <c r="D55" s="2" t="s">
        <v>32</v>
      </c>
      <c r="E55" s="2" t="s">
        <v>201</v>
      </c>
      <c r="F55" s="2" t="s">
        <v>256</v>
      </c>
      <c r="G55" s="2">
        <v>1175</v>
      </c>
      <c r="H55" s="4">
        <v>24</v>
      </c>
      <c r="I55" s="4">
        <v>52.399000000000001</v>
      </c>
      <c r="J55" s="4">
        <v>6.6000000000000003E-2</v>
      </c>
      <c r="K55" s="4">
        <v>29.556000000000001</v>
      </c>
      <c r="L55" s="4">
        <v>0.77800000000000002</v>
      </c>
      <c r="M55" s="4">
        <v>0</v>
      </c>
      <c r="N55" s="4">
        <v>0.13500000000000001</v>
      </c>
      <c r="O55" s="4">
        <v>12.67</v>
      </c>
      <c r="P55" s="4">
        <v>4.0999999999999996</v>
      </c>
      <c r="Q55" s="4">
        <v>0.105</v>
      </c>
      <c r="R55" s="4">
        <v>0</v>
      </c>
      <c r="S55" s="62">
        <v>2.4E-2</v>
      </c>
      <c r="T55" s="16">
        <v>99.833000000000013</v>
      </c>
      <c r="U55" s="118">
        <v>0.62678694498007703</v>
      </c>
      <c r="V55" s="1"/>
      <c r="W55" s="1">
        <v>0.87331666666666663</v>
      </c>
      <c r="X55" s="1">
        <v>0.57952941176470585</v>
      </c>
      <c r="Y55" s="1">
        <v>0.22625000000000001</v>
      </c>
      <c r="Z55" s="1">
        <v>0.13225806451612901</v>
      </c>
      <c r="AA55" s="1">
        <v>1.7466333333333333</v>
      </c>
      <c r="AB55" s="1">
        <v>0.86929411764705877</v>
      </c>
      <c r="AC55" s="1">
        <v>0.22625000000000001</v>
      </c>
      <c r="AD55" s="95">
        <v>6.6129032258064505E-2</v>
      </c>
      <c r="AE55" s="18">
        <v>2.908306483238456</v>
      </c>
      <c r="AF55" s="44">
        <v>2.402268596380424</v>
      </c>
      <c r="AG55" s="44">
        <v>1.5941357352940011</v>
      </c>
      <c r="AH55" s="44">
        <v>0.62235531586221604</v>
      </c>
      <c r="AI55" s="44">
        <v>0.36380777687187099</v>
      </c>
      <c r="AJ55" s="93">
        <v>4.9825674244085123</v>
      </c>
      <c r="AK55" s="16">
        <v>0.98616309273408698</v>
      </c>
      <c r="AL55" s="16">
        <v>3.9964043316744249</v>
      </c>
      <c r="AM55" s="16">
        <v>16</v>
      </c>
      <c r="AN55" s="16">
        <v>16.000000000000004</v>
      </c>
      <c r="AS55" s="113"/>
      <c r="AU55" s="22"/>
      <c r="AV55" s="22"/>
      <c r="AW55" s="2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R55" s="112"/>
    </row>
    <row r="56" spans="1:70" x14ac:dyDescent="0.25">
      <c r="B56" s="2" t="s">
        <v>56</v>
      </c>
      <c r="C56" s="2"/>
      <c r="D56" s="2" t="s">
        <v>32</v>
      </c>
      <c r="E56" s="2" t="s">
        <v>188</v>
      </c>
      <c r="F56" s="2" t="s">
        <v>256</v>
      </c>
      <c r="G56" s="2">
        <v>1175</v>
      </c>
      <c r="H56" s="4">
        <v>24</v>
      </c>
      <c r="I56" s="4">
        <v>53.304000000000002</v>
      </c>
      <c r="J56" s="4">
        <v>0</v>
      </c>
      <c r="K56" s="4">
        <v>28.759</v>
      </c>
      <c r="L56" s="4">
        <v>0.93100000000000005</v>
      </c>
      <c r="M56" s="4">
        <v>0</v>
      </c>
      <c r="N56" s="4">
        <v>0.12</v>
      </c>
      <c r="O56" s="4">
        <v>11.923999999999999</v>
      </c>
      <c r="P56" s="4">
        <v>4.4130000000000003</v>
      </c>
      <c r="Q56" s="4">
        <v>0.128</v>
      </c>
      <c r="R56" s="4">
        <v>0.03</v>
      </c>
      <c r="S56" s="62">
        <v>1.6E-2</v>
      </c>
      <c r="T56" s="16">
        <v>99.625000000000014</v>
      </c>
      <c r="U56" s="118">
        <v>0.59435802520269687</v>
      </c>
      <c r="V56" s="1"/>
      <c r="W56" s="1">
        <v>0.88840000000000008</v>
      </c>
      <c r="X56" s="1">
        <v>0.56390196078431376</v>
      </c>
      <c r="Y56" s="1">
        <v>0.21292857142857141</v>
      </c>
      <c r="Z56" s="1">
        <v>0.14235483870967744</v>
      </c>
      <c r="AA56" s="1">
        <v>1.7768000000000002</v>
      </c>
      <c r="AB56" s="1">
        <v>0.84585294117647059</v>
      </c>
      <c r="AC56" s="1">
        <v>0.21292857142857141</v>
      </c>
      <c r="AD56" s="95">
        <v>7.117741935483872E-2</v>
      </c>
      <c r="AE56" s="18">
        <v>2.9067589319598808</v>
      </c>
      <c r="AF56" s="44">
        <v>2.445060002002978</v>
      </c>
      <c r="AG56" s="44">
        <v>1.5519744815001997</v>
      </c>
      <c r="AH56" s="44">
        <v>0.58602333777986726</v>
      </c>
      <c r="AI56" s="44">
        <v>0.391789871927755</v>
      </c>
      <c r="AJ56" s="93">
        <v>4.9748476932108003</v>
      </c>
      <c r="AK56" s="16">
        <v>0.9778132097076222</v>
      </c>
      <c r="AL56" s="16">
        <v>3.9970344835031777</v>
      </c>
      <c r="AM56" s="16">
        <v>16</v>
      </c>
      <c r="AN56" s="16">
        <v>16</v>
      </c>
      <c r="AU56" s="22"/>
      <c r="AV56" s="22"/>
      <c r="AW56" s="22"/>
      <c r="BE56" s="2"/>
      <c r="BF56" s="2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70" x14ac:dyDescent="0.25">
      <c r="B57" s="55" t="s">
        <v>135</v>
      </c>
      <c r="C57" s="55"/>
      <c r="D57" s="55"/>
      <c r="E57" s="55"/>
      <c r="F57" s="55"/>
      <c r="G57" s="55"/>
      <c r="H57" s="55"/>
      <c r="I57" s="13">
        <v>53.31371428571429</v>
      </c>
      <c r="J57" s="13">
        <v>6.2142857142857146E-2</v>
      </c>
      <c r="K57" s="13">
        <v>28.930714285714284</v>
      </c>
      <c r="L57" s="13">
        <v>0.92185714285714293</v>
      </c>
      <c r="M57" s="13">
        <v>9.7142857142857152E-3</v>
      </c>
      <c r="N57" s="13">
        <v>0.10771428571428572</v>
      </c>
      <c r="O57" s="13">
        <v>12.011285714285716</v>
      </c>
      <c r="P57" s="13">
        <v>4.4675714285714285</v>
      </c>
      <c r="Q57" s="13">
        <v>0.126</v>
      </c>
      <c r="R57" s="13">
        <v>5.7142857142857143E-3</v>
      </c>
      <c r="S57" s="72"/>
      <c r="T57" s="89"/>
      <c r="U57" s="116">
        <v>0.59322830598773935</v>
      </c>
      <c r="V57" s="1"/>
      <c r="W57" s="1"/>
      <c r="X57" s="1"/>
      <c r="Y57" s="1"/>
      <c r="Z57" s="1"/>
      <c r="AA57" s="1"/>
      <c r="AB57" s="1"/>
      <c r="AC57" s="1"/>
      <c r="AD57" s="18"/>
      <c r="AE57" s="44"/>
      <c r="AF57" s="44"/>
      <c r="AG57" s="44"/>
      <c r="AH57" s="44"/>
      <c r="AI57" s="1"/>
      <c r="AJ57" s="93"/>
      <c r="AK57" s="16"/>
      <c r="AL57" s="16"/>
      <c r="AM57" s="16"/>
      <c r="AN57" s="16"/>
      <c r="BE57" s="2"/>
      <c r="BF57" s="2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70" x14ac:dyDescent="0.25">
      <c r="B58" s="55" t="s">
        <v>136</v>
      </c>
      <c r="C58" s="55"/>
      <c r="D58" s="55"/>
      <c r="E58" s="55"/>
      <c r="F58" s="55"/>
      <c r="G58" s="55"/>
      <c r="H58" s="55"/>
      <c r="I58" s="13">
        <v>1.0134735178723562</v>
      </c>
      <c r="J58" s="13">
        <v>4.6462990904692331E-2</v>
      </c>
      <c r="K58" s="13">
        <v>0.8983458343506906</v>
      </c>
      <c r="L58" s="13">
        <v>8.2434678324575184E-2</v>
      </c>
      <c r="M58" s="13">
        <v>1.0719363875937877E-2</v>
      </c>
      <c r="N58" s="13">
        <v>1.7055930402788372E-2</v>
      </c>
      <c r="O58" s="13">
        <v>0.73968590502674725</v>
      </c>
      <c r="P58" s="13">
        <v>0.38249699656461683</v>
      </c>
      <c r="Q58" s="13">
        <v>1.6822603841260608E-2</v>
      </c>
      <c r="R58" s="13">
        <v>1.1338934190276817E-2</v>
      </c>
      <c r="S58" s="72"/>
      <c r="T58" s="89"/>
      <c r="U58" s="116">
        <v>3.5336882141083707E-2</v>
      </c>
      <c r="V58" s="1"/>
      <c r="W58" s="1"/>
      <c r="X58" s="1"/>
      <c r="Y58" s="1"/>
      <c r="Z58" s="1"/>
      <c r="AA58" s="1"/>
      <c r="AB58" s="1"/>
      <c r="AC58" s="1"/>
      <c r="AD58" s="18"/>
      <c r="AE58" s="44"/>
      <c r="AF58" s="44"/>
      <c r="AG58" s="44"/>
      <c r="AH58" s="44"/>
      <c r="AI58" s="1"/>
      <c r="AJ58" s="93"/>
      <c r="AK58" s="16"/>
      <c r="AL58" s="16"/>
      <c r="AM58" s="16"/>
      <c r="AN58" s="16"/>
      <c r="BE58" s="2"/>
      <c r="BF58" s="2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70" x14ac:dyDescent="0.25">
      <c r="B59" s="57" t="s">
        <v>191</v>
      </c>
      <c r="C59" s="57"/>
      <c r="D59" s="55"/>
      <c r="E59" s="55"/>
      <c r="F59" s="55"/>
      <c r="G59" s="55"/>
      <c r="H59" s="55"/>
      <c r="I59" s="13">
        <v>49.600999999999999</v>
      </c>
      <c r="J59" s="13">
        <v>2.2000000000000002E-2</v>
      </c>
      <c r="K59" s="13">
        <v>31.683399999999999</v>
      </c>
      <c r="L59" s="13">
        <v>0.86119999999999997</v>
      </c>
      <c r="M59" s="13">
        <v>1.9199999999999998E-2</v>
      </c>
      <c r="N59" s="13">
        <v>9.9800000000000014E-2</v>
      </c>
      <c r="O59" s="13">
        <v>14.828199999999999</v>
      </c>
      <c r="P59" s="13">
        <v>2.7719999999999998</v>
      </c>
      <c r="Q59" s="13">
        <v>7.4800000000000005E-2</v>
      </c>
      <c r="R59" s="13">
        <v>1.0800000000000001E-2</v>
      </c>
      <c r="S59" s="13"/>
      <c r="T59" s="13"/>
      <c r="U59" s="116">
        <v>0.74408211408535507</v>
      </c>
      <c r="V59" s="1"/>
      <c r="W59" s="1"/>
      <c r="X59" s="1"/>
      <c r="Y59" s="1"/>
      <c r="Z59" s="1"/>
      <c r="AA59" s="1"/>
      <c r="AB59" s="1"/>
      <c r="AC59" s="1"/>
      <c r="AD59" s="18"/>
      <c r="AE59" s="44"/>
      <c r="AF59" s="44"/>
      <c r="AG59" s="44"/>
      <c r="AH59" s="44"/>
      <c r="AI59" s="1"/>
      <c r="AJ59" s="93"/>
      <c r="AK59" s="16"/>
      <c r="AL59" s="16"/>
      <c r="AM59" s="16"/>
      <c r="AN59" s="16"/>
      <c r="BE59" s="2"/>
      <c r="BF59" s="2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70" x14ac:dyDescent="0.25">
      <c r="B60" s="59" t="s">
        <v>192</v>
      </c>
      <c r="C60" s="59"/>
      <c r="D60" s="56"/>
      <c r="E60" s="56"/>
      <c r="F60" s="56"/>
      <c r="G60" s="56"/>
      <c r="H60" s="56"/>
      <c r="I60" s="14">
        <v>0.74818714236479622</v>
      </c>
      <c r="J60" s="14">
        <v>2.8381331892636752E-2</v>
      </c>
      <c r="K60" s="14">
        <v>0.43782051116867537</v>
      </c>
      <c r="L60" s="14">
        <v>6.1067176125968001E-2</v>
      </c>
      <c r="M60" s="14">
        <v>1.5770225109363531E-2</v>
      </c>
      <c r="N60" s="14">
        <v>2.8012497211066304E-2</v>
      </c>
      <c r="O60" s="14">
        <v>0.39087747440854137</v>
      </c>
      <c r="P60" s="14">
        <v>0.25921130376586576</v>
      </c>
      <c r="Q60" s="14">
        <v>1.6223439832538621E-2</v>
      </c>
      <c r="R60" s="14">
        <v>1.5594870951694342E-2</v>
      </c>
      <c r="S60" s="14"/>
      <c r="T60" s="14"/>
      <c r="U60" s="117">
        <v>2.0225030088592683E-2</v>
      </c>
      <c r="V60" s="1"/>
      <c r="W60" s="11"/>
      <c r="X60" s="11"/>
      <c r="Y60" s="11"/>
      <c r="Z60" s="11"/>
      <c r="AA60" s="11"/>
      <c r="AB60" s="11"/>
      <c r="AC60" s="11"/>
      <c r="AD60" s="21"/>
      <c r="AE60" s="45"/>
      <c r="AF60" s="45"/>
      <c r="AG60" s="45"/>
      <c r="AH60" s="45"/>
      <c r="AI60" s="11"/>
      <c r="AJ60" s="94"/>
      <c r="AK60" s="46"/>
      <c r="AL60" s="46"/>
      <c r="AM60" s="46"/>
      <c r="AN60" s="46"/>
      <c r="BE60" s="2"/>
      <c r="BF60" s="2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70" x14ac:dyDescent="0.25">
      <c r="A61" s="2" t="s">
        <v>257</v>
      </c>
      <c r="B61" s="75" t="s">
        <v>56</v>
      </c>
      <c r="C61" s="75" t="s">
        <v>255</v>
      </c>
      <c r="D61" s="75" t="s">
        <v>32</v>
      </c>
      <c r="E61" s="2" t="s">
        <v>8</v>
      </c>
      <c r="F61" s="2" t="s">
        <v>256</v>
      </c>
      <c r="G61" s="2">
        <v>1170</v>
      </c>
      <c r="H61" s="96">
        <v>24</v>
      </c>
      <c r="I61" s="4">
        <v>55.451999999999998</v>
      </c>
      <c r="J61" s="4">
        <v>0.60199999999999998</v>
      </c>
      <c r="K61" s="4">
        <v>21.984999999999999</v>
      </c>
      <c r="L61" s="4">
        <v>6.8579999999999997</v>
      </c>
      <c r="M61" s="4">
        <v>0.122</v>
      </c>
      <c r="N61" s="4">
        <v>1.4810000000000001</v>
      </c>
      <c r="O61" s="4">
        <v>9.25</v>
      </c>
      <c r="P61" s="4">
        <v>3.698</v>
      </c>
      <c r="Q61" s="4">
        <v>0.44</v>
      </c>
      <c r="R61" s="4">
        <v>0.17699999999999999</v>
      </c>
      <c r="S61" s="4">
        <v>3.0000000000000001E-3</v>
      </c>
      <c r="T61" s="62">
        <v>100.06799999999998</v>
      </c>
      <c r="U61" s="118">
        <v>0.56177613299769114</v>
      </c>
      <c r="V61" s="1"/>
      <c r="W61" s="1">
        <v>0.92420000000000002</v>
      </c>
      <c r="X61" s="1">
        <v>0.43107843137254903</v>
      </c>
      <c r="Y61" s="1">
        <v>0.16517857142857142</v>
      </c>
      <c r="Z61" s="1">
        <v>0.11929032258064516</v>
      </c>
      <c r="AA61" s="1">
        <v>1.8484</v>
      </c>
      <c r="AB61" s="1">
        <v>0.64661764705882352</v>
      </c>
      <c r="AC61" s="1">
        <v>0.16517857142857142</v>
      </c>
      <c r="AD61" s="95">
        <v>5.9645161290322581E-2</v>
      </c>
      <c r="AE61" s="18">
        <v>2.7198413797777179</v>
      </c>
      <c r="AF61" s="44">
        <v>2.7183938206735609</v>
      </c>
      <c r="AG61" s="44">
        <v>1.2679516815286616</v>
      </c>
      <c r="AH61" s="44">
        <v>0.48584766054870693</v>
      </c>
      <c r="AI61" s="44">
        <v>0.35087435162235614</v>
      </c>
      <c r="AJ61" s="93">
        <v>4.8230675143732853</v>
      </c>
      <c r="AK61" s="16">
        <v>0.83672201217106301</v>
      </c>
      <c r="AL61" s="16">
        <v>3.9863455022022225</v>
      </c>
      <c r="AM61" s="16">
        <v>16</v>
      </c>
      <c r="AN61" s="16">
        <v>15.999999999999998</v>
      </c>
      <c r="BE61" s="2"/>
      <c r="BF61" s="2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70" x14ac:dyDescent="0.25">
      <c r="A62" s="2" t="s">
        <v>257</v>
      </c>
      <c r="B62" s="75" t="s">
        <v>56</v>
      </c>
      <c r="C62" s="75" t="s">
        <v>255</v>
      </c>
      <c r="D62" s="75" t="s">
        <v>32</v>
      </c>
      <c r="E62" s="2" t="s">
        <v>9</v>
      </c>
      <c r="F62" s="2" t="s">
        <v>256</v>
      </c>
      <c r="G62" s="2">
        <v>1170</v>
      </c>
      <c r="H62" s="96">
        <v>24</v>
      </c>
      <c r="I62" s="4">
        <v>54.581000000000003</v>
      </c>
      <c r="J62" s="4">
        <v>0.36699999999999999</v>
      </c>
      <c r="K62" s="4">
        <v>24.763999999999999</v>
      </c>
      <c r="L62" s="4">
        <v>3.754</v>
      </c>
      <c r="M62" s="4">
        <v>6.5000000000000002E-2</v>
      </c>
      <c r="N62" s="4">
        <v>0.77800000000000002</v>
      </c>
      <c r="O62" s="4">
        <v>10.473000000000001</v>
      </c>
      <c r="P62" s="4">
        <v>4.0430000000000001</v>
      </c>
      <c r="Q62" s="4">
        <v>0.23699999999999999</v>
      </c>
      <c r="R62" s="4">
        <v>3.9E-2</v>
      </c>
      <c r="S62" s="4">
        <v>3.0000000000000001E-3</v>
      </c>
      <c r="T62" s="62">
        <v>99.104000000000013</v>
      </c>
      <c r="U62" s="118">
        <v>0.57954004768900169</v>
      </c>
      <c r="V62" s="1"/>
      <c r="W62" s="1">
        <v>0.9096833333333334</v>
      </c>
      <c r="X62" s="1">
        <v>0.48556862745098039</v>
      </c>
      <c r="Y62" s="1">
        <v>0.18701785714285715</v>
      </c>
      <c r="Z62" s="1">
        <v>0.13041935483870967</v>
      </c>
      <c r="AA62" s="1">
        <v>1.8193666666666668</v>
      </c>
      <c r="AB62" s="1">
        <v>0.72835294117647065</v>
      </c>
      <c r="AC62" s="1">
        <v>0.18701785714285715</v>
      </c>
      <c r="AD62" s="95">
        <v>6.5209677419354836E-2</v>
      </c>
      <c r="AE62" s="18">
        <v>2.7999471424053493</v>
      </c>
      <c r="AF62" s="44">
        <v>2.5991443039938309</v>
      </c>
      <c r="AG62" s="44">
        <v>1.3873651258540352</v>
      </c>
      <c r="AH62" s="44">
        <v>0.53434682193949079</v>
      </c>
      <c r="AI62" s="44">
        <v>0.37263376258359043</v>
      </c>
      <c r="AJ62" s="93">
        <v>4.893490014370947</v>
      </c>
      <c r="AK62" s="16">
        <v>0.90698058452308117</v>
      </c>
      <c r="AL62" s="16">
        <v>3.986509429847866</v>
      </c>
      <c r="AM62" s="16">
        <v>16</v>
      </c>
      <c r="AN62" s="16">
        <v>16</v>
      </c>
      <c r="BE62" s="2"/>
      <c r="BF62" s="2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70" x14ac:dyDescent="0.25">
      <c r="A63" s="2" t="s">
        <v>257</v>
      </c>
      <c r="B63" s="75" t="s">
        <v>56</v>
      </c>
      <c r="C63" s="75" t="s">
        <v>255</v>
      </c>
      <c r="D63" s="75" t="s">
        <v>32</v>
      </c>
      <c r="E63" s="2" t="s">
        <v>10</v>
      </c>
      <c r="F63" s="2" t="s">
        <v>256</v>
      </c>
      <c r="G63" s="2">
        <v>1170</v>
      </c>
      <c r="H63" s="96">
        <v>24</v>
      </c>
      <c r="I63" s="4">
        <v>54.058</v>
      </c>
      <c r="J63" s="4">
        <v>0.16</v>
      </c>
      <c r="K63" s="4">
        <v>27.298999999999999</v>
      </c>
      <c r="L63" s="4">
        <v>2.6850000000000001</v>
      </c>
      <c r="M63" s="4">
        <v>2.5000000000000001E-2</v>
      </c>
      <c r="N63" s="4">
        <v>0.42199999999999999</v>
      </c>
      <c r="O63" s="4">
        <v>11.717000000000001</v>
      </c>
      <c r="P63" s="4">
        <v>3.7949999999999999</v>
      </c>
      <c r="Q63" s="4">
        <v>0.20100000000000001</v>
      </c>
      <c r="R63" s="4">
        <v>7.3999999999999996E-2</v>
      </c>
      <c r="S63" s="4">
        <v>0</v>
      </c>
      <c r="T63" s="62">
        <v>100.43599999999999</v>
      </c>
      <c r="U63" s="118">
        <v>0.62246350781508686</v>
      </c>
      <c r="V63" s="1"/>
      <c r="W63" s="1">
        <v>0.90096666666666669</v>
      </c>
      <c r="X63" s="1">
        <v>0.53527450980392155</v>
      </c>
      <c r="Y63" s="1">
        <v>0.20923214285714287</v>
      </c>
      <c r="Z63" s="1">
        <v>0.12241935483870968</v>
      </c>
      <c r="AA63" s="1">
        <v>1.8019333333333334</v>
      </c>
      <c r="AB63" s="1">
        <v>0.80291176470588232</v>
      </c>
      <c r="AC63" s="1">
        <v>0.20923214285714287</v>
      </c>
      <c r="AD63" s="95">
        <v>6.120967741935484E-2</v>
      </c>
      <c r="AE63" s="18">
        <v>2.8752869183157137</v>
      </c>
      <c r="AF63" s="44">
        <v>2.5067875095941665</v>
      </c>
      <c r="AG63" s="44">
        <v>1.489310875778546</v>
      </c>
      <c r="AH63" s="44">
        <v>0.58215308260006815</v>
      </c>
      <c r="AI63" s="44">
        <v>0.34061116908755812</v>
      </c>
      <c r="AJ63" s="93">
        <v>4.9188626370603385</v>
      </c>
      <c r="AK63" s="16">
        <v>0.92276425168762621</v>
      </c>
      <c r="AL63" s="16">
        <v>3.9960983853727123</v>
      </c>
      <c r="AM63" s="16">
        <v>16</v>
      </c>
      <c r="AN63" s="16">
        <v>15.999999999999996</v>
      </c>
      <c r="BE63" s="2"/>
      <c r="BF63" s="2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70" x14ac:dyDescent="0.25">
      <c r="A64" s="2" t="s">
        <v>257</v>
      </c>
      <c r="B64" s="75" t="s">
        <v>56</v>
      </c>
      <c r="C64" s="75" t="s">
        <v>255</v>
      </c>
      <c r="D64" s="75" t="s">
        <v>32</v>
      </c>
      <c r="E64" s="2" t="s">
        <v>23</v>
      </c>
      <c r="F64" s="2" t="s">
        <v>256</v>
      </c>
      <c r="G64" s="2">
        <v>1170</v>
      </c>
      <c r="H64" s="96">
        <v>24</v>
      </c>
      <c r="I64" s="4">
        <v>56.087000000000003</v>
      </c>
      <c r="J64" s="4">
        <v>5.0000000000000001E-3</v>
      </c>
      <c r="K64" s="4">
        <v>29.17</v>
      </c>
      <c r="L64" s="4">
        <v>0.748</v>
      </c>
      <c r="M64" s="4">
        <v>3.5999999999999997E-2</v>
      </c>
      <c r="N64" s="4">
        <v>0.06</v>
      </c>
      <c r="O64" s="4">
        <v>11.06</v>
      </c>
      <c r="P64" s="4">
        <v>4.508</v>
      </c>
      <c r="Q64" s="4">
        <v>0.16700000000000001</v>
      </c>
      <c r="R64" s="4">
        <v>0.01</v>
      </c>
      <c r="S64" s="4">
        <v>0</v>
      </c>
      <c r="T64" s="62">
        <v>101.85100000000001</v>
      </c>
      <c r="U64" s="118">
        <v>0.56962373864778115</v>
      </c>
      <c r="V64" s="1"/>
      <c r="W64" s="1">
        <v>0.93478333333333341</v>
      </c>
      <c r="X64" s="1">
        <v>0.57196078431372555</v>
      </c>
      <c r="Y64" s="1">
        <v>0.19750000000000001</v>
      </c>
      <c r="Z64" s="1">
        <v>0.14541935483870969</v>
      </c>
      <c r="AA64" s="1">
        <v>1.8695666666666668</v>
      </c>
      <c r="AB64" s="1">
        <v>0.85794117647058832</v>
      </c>
      <c r="AC64" s="1">
        <v>0.19750000000000001</v>
      </c>
      <c r="AD64" s="95">
        <v>7.2709677419354843E-2</v>
      </c>
      <c r="AE64" s="18">
        <v>2.99771752055661</v>
      </c>
      <c r="AF64" s="44">
        <v>2.4946535540407151</v>
      </c>
      <c r="AG64" s="44">
        <v>1.5263900761604117</v>
      </c>
      <c r="AH64" s="44">
        <v>0.52706767371017293</v>
      </c>
      <c r="AI64" s="44">
        <v>0.38808020793555897</v>
      </c>
      <c r="AJ64" s="93">
        <v>4.9361915118468582</v>
      </c>
      <c r="AK64" s="16">
        <v>0.91514788164573191</v>
      </c>
      <c r="AL64" s="16">
        <v>4.0210436302011265</v>
      </c>
      <c r="AM64" s="16">
        <v>16</v>
      </c>
      <c r="AN64" s="16">
        <v>16</v>
      </c>
      <c r="BE64" s="2"/>
      <c r="BF64" s="2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 x14ac:dyDescent="0.25">
      <c r="A65" s="2" t="s">
        <v>257</v>
      </c>
      <c r="B65" s="75" t="s">
        <v>56</v>
      </c>
      <c r="C65" s="75" t="s">
        <v>255</v>
      </c>
      <c r="D65" s="75" t="s">
        <v>32</v>
      </c>
      <c r="E65" s="2" t="s">
        <v>75</v>
      </c>
      <c r="F65" s="2" t="s">
        <v>256</v>
      </c>
      <c r="G65" s="2">
        <v>1170</v>
      </c>
      <c r="H65" s="96">
        <v>24</v>
      </c>
      <c r="I65" s="4">
        <v>55.817999999999998</v>
      </c>
      <c r="J65" s="4">
        <v>0.314</v>
      </c>
      <c r="K65" s="4">
        <v>26.334</v>
      </c>
      <c r="L65" s="4">
        <v>3.0790000000000002</v>
      </c>
      <c r="M65" s="4">
        <v>2.8000000000000001E-2</v>
      </c>
      <c r="N65" s="4">
        <v>0.50800000000000001</v>
      </c>
      <c r="O65" s="4">
        <v>10.824</v>
      </c>
      <c r="P65" s="4">
        <v>3.9860000000000002</v>
      </c>
      <c r="Q65" s="4">
        <v>0.29199999999999998</v>
      </c>
      <c r="R65" s="4">
        <v>4.3999999999999997E-2</v>
      </c>
      <c r="S65" s="4">
        <v>0</v>
      </c>
      <c r="T65" s="62">
        <v>101.22699999999999</v>
      </c>
      <c r="U65" s="118">
        <v>0.58875462881865293</v>
      </c>
      <c r="V65" s="1"/>
      <c r="W65" s="1">
        <v>0.93030000000000002</v>
      </c>
      <c r="X65" s="1">
        <v>0.51635294117647057</v>
      </c>
      <c r="Y65" s="1">
        <v>0.19328571428571428</v>
      </c>
      <c r="Z65" s="1">
        <v>0.12858064516129034</v>
      </c>
      <c r="AA65" s="1">
        <v>1.8606</v>
      </c>
      <c r="AB65" s="1">
        <v>0.77452941176470591</v>
      </c>
      <c r="AC65" s="1">
        <v>0.19328571428571428</v>
      </c>
      <c r="AD65" s="95">
        <v>6.4290322580645168E-2</v>
      </c>
      <c r="AE65" s="18">
        <v>2.8927054486310655</v>
      </c>
      <c r="AF65" s="44">
        <v>2.5728163935674879</v>
      </c>
      <c r="AG65" s="44">
        <v>1.4280138793137829</v>
      </c>
      <c r="AH65" s="44">
        <v>0.53454654880865027</v>
      </c>
      <c r="AI65" s="44">
        <v>0.35559969017139831</v>
      </c>
      <c r="AJ65" s="93">
        <v>4.8909765118613189</v>
      </c>
      <c r="AK65" s="16">
        <v>0.89014623898004852</v>
      </c>
      <c r="AL65" s="16">
        <v>4.000830272881271</v>
      </c>
      <c r="AM65" s="16">
        <v>16</v>
      </c>
      <c r="AN65" s="16">
        <v>16</v>
      </c>
      <c r="BE65" s="2"/>
      <c r="BF65" s="2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x14ac:dyDescent="0.25">
      <c r="A66" s="2" t="s">
        <v>257</v>
      </c>
      <c r="B66" s="75" t="s">
        <v>56</v>
      </c>
      <c r="C66" s="75" t="s">
        <v>255</v>
      </c>
      <c r="D66" s="75" t="s">
        <v>32</v>
      </c>
      <c r="E66" s="2" t="s">
        <v>186</v>
      </c>
      <c r="F66" s="2" t="s">
        <v>256</v>
      </c>
      <c r="G66" s="2">
        <v>1170</v>
      </c>
      <c r="H66" s="96">
        <v>24</v>
      </c>
      <c r="I66" s="4">
        <v>55.494</v>
      </c>
      <c r="J66" s="4">
        <v>0.22600000000000001</v>
      </c>
      <c r="K66" s="4">
        <v>26.539000000000001</v>
      </c>
      <c r="L66" s="4">
        <v>2.8330000000000002</v>
      </c>
      <c r="M66" s="4">
        <v>4.2999999999999997E-2</v>
      </c>
      <c r="N66" s="4">
        <v>0.52800000000000002</v>
      </c>
      <c r="O66" s="4">
        <v>11.234999999999999</v>
      </c>
      <c r="P66" s="4">
        <v>3.82</v>
      </c>
      <c r="Q66" s="4">
        <v>0.23499999999999999</v>
      </c>
      <c r="R66" s="4">
        <v>4.3999999999999997E-2</v>
      </c>
      <c r="S66" s="4">
        <v>0</v>
      </c>
      <c r="T66" s="62">
        <v>100.997</v>
      </c>
      <c r="U66" s="118">
        <v>0.60969273872446128</v>
      </c>
      <c r="V66" s="1"/>
      <c r="W66" s="1">
        <v>0.92489999999999994</v>
      </c>
      <c r="X66" s="1">
        <v>0.52037254901960783</v>
      </c>
      <c r="Y66" s="1">
        <v>0.200625</v>
      </c>
      <c r="Z66" s="1">
        <v>0.12322580645161289</v>
      </c>
      <c r="AA66" s="1">
        <v>1.8497999999999999</v>
      </c>
      <c r="AB66" s="1">
        <v>0.78055882352941175</v>
      </c>
      <c r="AC66" s="1">
        <v>0.200625</v>
      </c>
      <c r="AD66" s="95">
        <v>6.1612903225806447E-2</v>
      </c>
      <c r="AE66" s="18">
        <v>2.892596726755218</v>
      </c>
      <c r="AF66" s="44">
        <v>2.5579784183397325</v>
      </c>
      <c r="AG66" s="44">
        <v>1.4391845063126731</v>
      </c>
      <c r="AH66" s="44">
        <v>0.55486476395222062</v>
      </c>
      <c r="AI66" s="44">
        <v>0.34080327979861041</v>
      </c>
      <c r="AJ66" s="93">
        <v>4.8928309684032367</v>
      </c>
      <c r="AK66" s="16">
        <v>0.89566804375083109</v>
      </c>
      <c r="AL66" s="16">
        <v>3.9971629246524056</v>
      </c>
      <c r="AM66" s="16">
        <v>16</v>
      </c>
      <c r="AN66" s="16">
        <v>16.000000000000004</v>
      </c>
      <c r="BE66" s="2"/>
      <c r="BF66" s="2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x14ac:dyDescent="0.25">
      <c r="A67" s="2" t="s">
        <v>257</v>
      </c>
      <c r="B67" s="75" t="s">
        <v>56</v>
      </c>
      <c r="C67" s="75" t="s">
        <v>255</v>
      </c>
      <c r="D67" s="75" t="s">
        <v>32</v>
      </c>
      <c r="E67" s="2" t="s">
        <v>89</v>
      </c>
      <c r="F67" s="2" t="s">
        <v>256</v>
      </c>
      <c r="G67" s="2">
        <v>1170</v>
      </c>
      <c r="H67" s="96">
        <v>24</v>
      </c>
      <c r="I67" s="4">
        <v>55.88</v>
      </c>
      <c r="J67" s="4">
        <v>1.9E-2</v>
      </c>
      <c r="K67" s="4">
        <v>29.521999999999998</v>
      </c>
      <c r="L67" s="4">
        <v>0.98299999999999998</v>
      </c>
      <c r="M67" s="4">
        <v>4.5999999999999999E-2</v>
      </c>
      <c r="N67" s="4">
        <v>7.3999999999999996E-2</v>
      </c>
      <c r="O67" s="4">
        <v>11.593999999999999</v>
      </c>
      <c r="P67" s="4">
        <v>4.1630000000000003</v>
      </c>
      <c r="Q67" s="4">
        <v>0.16700000000000001</v>
      </c>
      <c r="R67" s="4">
        <v>0.02</v>
      </c>
      <c r="S67" s="4">
        <v>4.0000000000000001E-3</v>
      </c>
      <c r="T67" s="62">
        <v>102.47199999999999</v>
      </c>
      <c r="U67" s="118">
        <v>0.59991633272885359</v>
      </c>
      <c r="V67" s="1"/>
      <c r="W67" s="1">
        <v>0.93133333333333335</v>
      </c>
      <c r="X67" s="1">
        <v>0.57886274509803914</v>
      </c>
      <c r="Y67" s="1">
        <v>0.20703571428571427</v>
      </c>
      <c r="Z67" s="1">
        <v>0.13429032258064516</v>
      </c>
      <c r="AA67" s="1">
        <v>1.8626666666666667</v>
      </c>
      <c r="AB67" s="1">
        <v>0.86829411764705866</v>
      </c>
      <c r="AC67" s="1">
        <v>0.20703571428571427</v>
      </c>
      <c r="AD67" s="95">
        <v>6.714516129032258E-2</v>
      </c>
      <c r="AE67" s="18">
        <v>3.0051416598897625</v>
      </c>
      <c r="AF67" s="44">
        <v>2.4793063056268632</v>
      </c>
      <c r="AG67" s="44">
        <v>1.5409928998003337</v>
      </c>
      <c r="AH67" s="44">
        <v>0.55115062840214712</v>
      </c>
      <c r="AI67" s="44">
        <v>0.3574948212872503</v>
      </c>
      <c r="AJ67" s="93">
        <v>4.9289446551165943</v>
      </c>
      <c r="AK67" s="16">
        <v>0.90864544968939742</v>
      </c>
      <c r="AL67" s="16">
        <v>4.0202992054271967</v>
      </c>
      <c r="AM67" s="16">
        <v>16</v>
      </c>
      <c r="AN67" s="16">
        <v>15.999999999999998</v>
      </c>
      <c r="BE67" s="2"/>
      <c r="BF67" s="2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x14ac:dyDescent="0.25">
      <c r="A68" s="2" t="s">
        <v>257</v>
      </c>
      <c r="B68" s="75" t="s">
        <v>56</v>
      </c>
      <c r="C68" s="75" t="s">
        <v>255</v>
      </c>
      <c r="D68" s="75" t="s">
        <v>32</v>
      </c>
      <c r="E68" s="2" t="s">
        <v>187</v>
      </c>
      <c r="F68" s="2" t="s">
        <v>256</v>
      </c>
      <c r="G68" s="2">
        <v>1170</v>
      </c>
      <c r="H68" s="96">
        <v>24</v>
      </c>
      <c r="I68" s="4">
        <v>55.694000000000003</v>
      </c>
      <c r="J68" s="4">
        <v>6.4000000000000001E-2</v>
      </c>
      <c r="K68" s="4">
        <v>29.170999999999999</v>
      </c>
      <c r="L68" s="4">
        <v>1.095</v>
      </c>
      <c r="M68" s="4">
        <v>2.1999999999999999E-2</v>
      </c>
      <c r="N68" s="4">
        <v>9.1999999999999998E-2</v>
      </c>
      <c r="O68" s="4">
        <v>11.173</v>
      </c>
      <c r="P68" s="4">
        <v>4.2930000000000001</v>
      </c>
      <c r="Q68" s="4">
        <v>0.158</v>
      </c>
      <c r="R68" s="4">
        <v>0</v>
      </c>
      <c r="S68" s="4">
        <v>0</v>
      </c>
      <c r="T68" s="62">
        <v>101.76200000000001</v>
      </c>
      <c r="U68" s="118">
        <v>0.58407004770748083</v>
      </c>
      <c r="V68" s="1"/>
      <c r="W68" s="1">
        <v>0.92823333333333335</v>
      </c>
      <c r="X68" s="1">
        <v>0.57198039215686269</v>
      </c>
      <c r="Y68" s="1">
        <v>0.19951785714285714</v>
      </c>
      <c r="Z68" s="1">
        <v>0.13848387096774195</v>
      </c>
      <c r="AA68" s="1">
        <v>1.8564666666666667</v>
      </c>
      <c r="AB68" s="1">
        <v>0.85797058823529404</v>
      </c>
      <c r="AC68" s="1">
        <v>0.19951785714285714</v>
      </c>
      <c r="AD68" s="95">
        <v>6.9241935483870976E-2</v>
      </c>
      <c r="AE68" s="18">
        <v>2.9831970475286891</v>
      </c>
      <c r="AF68" s="44">
        <v>2.4892310324650966</v>
      </c>
      <c r="AG68" s="44">
        <v>1.5338722398661453</v>
      </c>
      <c r="AH68" s="44">
        <v>0.5350443942230092</v>
      </c>
      <c r="AI68" s="44">
        <v>0.371370362095158</v>
      </c>
      <c r="AJ68" s="93">
        <v>4.9295180286494089</v>
      </c>
      <c r="AK68" s="16">
        <v>0.90641475631816726</v>
      </c>
      <c r="AL68" s="16">
        <v>4.0231032723312419</v>
      </c>
      <c r="AM68" s="16">
        <v>16</v>
      </c>
      <c r="AN68" s="16">
        <v>15.999999999999998</v>
      </c>
      <c r="BE68" s="2"/>
      <c r="BF68" s="2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x14ac:dyDescent="0.25">
      <c r="A69" s="2" t="s">
        <v>257</v>
      </c>
      <c r="B69" s="75" t="s">
        <v>56</v>
      </c>
      <c r="C69" s="75" t="s">
        <v>255</v>
      </c>
      <c r="D69" s="75" t="s">
        <v>32</v>
      </c>
      <c r="E69" s="2" t="s">
        <v>90</v>
      </c>
      <c r="F69" s="2" t="s">
        <v>256</v>
      </c>
      <c r="G69" s="2">
        <v>1170</v>
      </c>
      <c r="H69" s="96">
        <v>24</v>
      </c>
      <c r="I69" s="4">
        <v>54.081000000000003</v>
      </c>
      <c r="J69" s="4">
        <v>2.5000000000000001E-2</v>
      </c>
      <c r="K69" s="4">
        <v>30.85</v>
      </c>
      <c r="L69" s="4">
        <v>1.0069999999999999</v>
      </c>
      <c r="M69" s="4">
        <v>0.02</v>
      </c>
      <c r="N69" s="4">
        <v>6.9000000000000006E-2</v>
      </c>
      <c r="O69" s="4">
        <v>12.638</v>
      </c>
      <c r="P69" s="4">
        <v>3.57</v>
      </c>
      <c r="Q69" s="4">
        <v>0.10100000000000001</v>
      </c>
      <c r="R69" s="4">
        <v>4.9000000000000002E-2</v>
      </c>
      <c r="S69" s="4">
        <v>0</v>
      </c>
      <c r="T69" s="62">
        <v>102.41000000000001</v>
      </c>
      <c r="U69" s="118">
        <v>0.65759974932109144</v>
      </c>
      <c r="V69" s="1"/>
      <c r="W69" s="1">
        <v>0.9013500000000001</v>
      </c>
      <c r="X69" s="1">
        <v>0.6049019607843138</v>
      </c>
      <c r="Y69" s="1">
        <v>0.22567857142857142</v>
      </c>
      <c r="Z69" s="1">
        <v>0.11516129032258064</v>
      </c>
      <c r="AA69" s="1">
        <v>1.8027000000000002</v>
      </c>
      <c r="AB69" s="1">
        <v>0.9073529411764707</v>
      </c>
      <c r="AC69" s="1">
        <v>0.22567857142857142</v>
      </c>
      <c r="AD69" s="95">
        <v>5.7580645161290321E-2</v>
      </c>
      <c r="AE69" s="18">
        <v>2.9933121577663329</v>
      </c>
      <c r="AF69" s="44">
        <v>2.4089702710394358</v>
      </c>
      <c r="AG69" s="44">
        <v>1.6166759199233087</v>
      </c>
      <c r="AH69" s="44">
        <v>0.60315412368345067</v>
      </c>
      <c r="AI69" s="44">
        <v>0.30778290870542874</v>
      </c>
      <c r="AJ69" s="93">
        <v>4.936583223351624</v>
      </c>
      <c r="AK69" s="16">
        <v>0.91093703238887946</v>
      </c>
      <c r="AL69" s="16">
        <v>4.0256461909627443</v>
      </c>
      <c r="AM69" s="16">
        <v>16</v>
      </c>
      <c r="AN69" s="16">
        <v>16</v>
      </c>
      <c r="BE69" s="2"/>
      <c r="BF69" s="2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x14ac:dyDescent="0.25">
      <c r="B70" s="55" t="s">
        <v>135</v>
      </c>
      <c r="C70" s="75"/>
      <c r="D70" s="55"/>
      <c r="E70" s="55"/>
      <c r="F70" s="55"/>
      <c r="G70" s="55"/>
      <c r="H70" s="55"/>
      <c r="I70" s="13">
        <v>55.238333333333337</v>
      </c>
      <c r="J70" s="13">
        <v>0.19799999999999998</v>
      </c>
      <c r="K70" s="13">
        <v>27.292666666666666</v>
      </c>
      <c r="L70" s="13">
        <v>2.5602222222222224</v>
      </c>
      <c r="M70" s="13">
        <v>4.5222222222222226E-2</v>
      </c>
      <c r="N70" s="13">
        <v>0.44577777777777783</v>
      </c>
      <c r="O70" s="13">
        <v>11.107111111111111</v>
      </c>
      <c r="P70" s="13">
        <v>3.9862222222222226</v>
      </c>
      <c r="Q70" s="13">
        <v>0.222</v>
      </c>
      <c r="R70" s="13">
        <v>5.0777777777777776E-2</v>
      </c>
      <c r="S70" s="13">
        <v>1.1111111111111111E-3</v>
      </c>
      <c r="T70" s="13"/>
      <c r="U70" s="130">
        <v>0.59704854716112232</v>
      </c>
      <c r="V70" s="1"/>
      <c r="W70" s="1"/>
      <c r="X70" s="1"/>
      <c r="Y70" s="1"/>
      <c r="Z70" s="1"/>
      <c r="AA70" s="1"/>
      <c r="AB70" s="1"/>
      <c r="AC70" s="1"/>
      <c r="AD70" s="18"/>
      <c r="AE70" s="44"/>
      <c r="AF70" s="44"/>
      <c r="AG70" s="44"/>
      <c r="AH70" s="44"/>
      <c r="AI70" s="1"/>
      <c r="AJ70" s="93"/>
      <c r="AK70" s="16"/>
      <c r="AL70" s="16"/>
      <c r="AM70" s="16"/>
      <c r="AN70" s="16"/>
      <c r="BE70" s="2"/>
      <c r="BF70" s="2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x14ac:dyDescent="0.25">
      <c r="B71" s="56" t="s">
        <v>136</v>
      </c>
      <c r="C71" s="111"/>
      <c r="D71" s="56"/>
      <c r="E71" s="56"/>
      <c r="F71" s="56"/>
      <c r="G71" s="56"/>
      <c r="H71" s="56"/>
      <c r="I71" s="14">
        <v>0.78671230446714102</v>
      </c>
      <c r="J71" s="14">
        <v>0.20144354047722654</v>
      </c>
      <c r="K71" s="14">
        <v>2.7552141477569401</v>
      </c>
      <c r="L71" s="14">
        <v>1.9553216345257489</v>
      </c>
      <c r="M71" s="14">
        <v>3.2127783061463237E-2</v>
      </c>
      <c r="N71" s="14">
        <v>0.46736195228585353</v>
      </c>
      <c r="O71" s="14">
        <v>0.92915774285699793</v>
      </c>
      <c r="P71" s="14">
        <v>0.30028060950458407</v>
      </c>
      <c r="Q71" s="14">
        <v>9.877120025594506E-2</v>
      </c>
      <c r="R71" s="14">
        <v>5.231342508806363E-2</v>
      </c>
      <c r="S71" s="14">
        <v>1.69148192751537E-3</v>
      </c>
      <c r="T71" s="14"/>
      <c r="U71" s="131">
        <v>2.9623701424340818E-2</v>
      </c>
      <c r="V71" s="1"/>
      <c r="W71" s="11"/>
      <c r="X71" s="11"/>
      <c r="Y71" s="11"/>
      <c r="Z71" s="11"/>
      <c r="AA71" s="11"/>
      <c r="AB71" s="11"/>
      <c r="AC71" s="11"/>
      <c r="AD71" s="21"/>
      <c r="AE71" s="45"/>
      <c r="AF71" s="45"/>
      <c r="AG71" s="45"/>
      <c r="AH71" s="45"/>
      <c r="AI71" s="11"/>
      <c r="AJ71" s="94"/>
      <c r="AK71" s="46"/>
      <c r="AL71" s="46"/>
      <c r="AM71" s="46"/>
      <c r="AN71" s="46"/>
      <c r="BE71" s="2"/>
      <c r="BF71" s="2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x14ac:dyDescent="0.25">
      <c r="B72" s="75" t="s">
        <v>202</v>
      </c>
      <c r="C72" s="75"/>
      <c r="D72" s="2" t="s">
        <v>32</v>
      </c>
      <c r="E72" s="2" t="s">
        <v>8</v>
      </c>
      <c r="F72" s="2">
        <v>1</v>
      </c>
      <c r="G72" s="2">
        <v>1165</v>
      </c>
      <c r="I72" s="4">
        <v>53.426000000000002</v>
      </c>
      <c r="J72" s="4">
        <v>5.2999999999999999E-2</v>
      </c>
      <c r="K72" s="4">
        <v>29.163</v>
      </c>
      <c r="L72" s="4">
        <v>1.1859999999999999</v>
      </c>
      <c r="M72" s="4">
        <v>0.02</v>
      </c>
      <c r="N72" s="4">
        <v>0.114</v>
      </c>
      <c r="O72" s="4">
        <v>12.307</v>
      </c>
      <c r="P72" s="4">
        <v>4.1420000000000003</v>
      </c>
      <c r="Q72" s="4">
        <v>0.13100000000000001</v>
      </c>
      <c r="R72" s="4">
        <v>0.01</v>
      </c>
      <c r="S72" s="4">
        <v>1.9E-2</v>
      </c>
      <c r="T72" s="4">
        <v>100.57100000000001</v>
      </c>
      <c r="U72" s="118">
        <v>0.61663989176766776</v>
      </c>
      <c r="V72" s="1"/>
      <c r="W72" s="1">
        <v>0.89043333333333341</v>
      </c>
      <c r="X72" s="1">
        <v>0.57182352941176473</v>
      </c>
      <c r="Y72" s="1">
        <v>0.21976785714285715</v>
      </c>
      <c r="Z72" s="1">
        <v>0.13361290322580646</v>
      </c>
      <c r="AA72" s="1">
        <v>1.7808666666666668</v>
      </c>
      <c r="AB72" s="1">
        <v>0.85773529411764704</v>
      </c>
      <c r="AC72" s="1">
        <v>0.21976785714285715</v>
      </c>
      <c r="AD72" s="95">
        <v>6.6806451612903231E-2</v>
      </c>
      <c r="AE72" s="18">
        <v>2.9251762695400743</v>
      </c>
      <c r="AF72" s="44">
        <v>2.4352264651000639</v>
      </c>
      <c r="AG72" s="44">
        <v>1.5638675463524736</v>
      </c>
      <c r="AH72" s="44">
        <v>0.60103826065131116</v>
      </c>
      <c r="AI72" s="44">
        <v>0.36541497923970079</v>
      </c>
      <c r="AJ72" s="93">
        <v>4.9655472513435495</v>
      </c>
      <c r="AK72" s="16">
        <v>0.96645323989101195</v>
      </c>
      <c r="AL72" s="16">
        <v>3.9990940114525375</v>
      </c>
      <c r="AM72" s="16">
        <v>16</v>
      </c>
      <c r="AN72" s="16">
        <v>15.999999999999998</v>
      </c>
    </row>
    <row r="73" spans="1:69" x14ac:dyDescent="0.25">
      <c r="B73" s="75" t="s">
        <v>202</v>
      </c>
      <c r="C73" s="75"/>
      <c r="D73" s="2" t="s">
        <v>32</v>
      </c>
      <c r="E73" s="2" t="s">
        <v>9</v>
      </c>
      <c r="F73" s="2">
        <v>1</v>
      </c>
      <c r="G73" s="2">
        <v>1165</v>
      </c>
      <c r="I73" s="4">
        <v>53.156999999999996</v>
      </c>
      <c r="J73" s="4">
        <v>8.1000000000000003E-2</v>
      </c>
      <c r="K73" s="4">
        <v>29.138999999999999</v>
      </c>
      <c r="L73" s="4">
        <v>1.099</v>
      </c>
      <c r="M73" s="4">
        <v>0</v>
      </c>
      <c r="N73" s="4">
        <v>0.104</v>
      </c>
      <c r="O73" s="4">
        <v>12.256</v>
      </c>
      <c r="P73" s="4">
        <v>4.1219999999999999</v>
      </c>
      <c r="Q73" s="4">
        <v>0.13200000000000001</v>
      </c>
      <c r="R73" s="4">
        <v>5.8999999999999997E-2</v>
      </c>
      <c r="S73" s="4">
        <v>0</v>
      </c>
      <c r="T73" s="4">
        <v>100.149</v>
      </c>
      <c r="U73" s="118">
        <v>0.61674211191020012</v>
      </c>
      <c r="V73" s="1"/>
      <c r="W73" s="1">
        <v>0.8859499999999999</v>
      </c>
      <c r="X73" s="1">
        <v>0.57135294117647062</v>
      </c>
      <c r="Y73" s="1">
        <v>0.21885714285714286</v>
      </c>
      <c r="Z73" s="1">
        <v>0.13296774193548386</v>
      </c>
      <c r="AA73" s="1">
        <v>1.7718999999999998</v>
      </c>
      <c r="AB73" s="1">
        <v>0.85702941176470593</v>
      </c>
      <c r="AC73" s="1">
        <v>0.21885714285714286</v>
      </c>
      <c r="AD73" s="95">
        <v>6.6483870967741929E-2</v>
      </c>
      <c r="AE73" s="18">
        <v>2.9142704255895904</v>
      </c>
      <c r="AF73" s="44">
        <v>2.4320323665797408</v>
      </c>
      <c r="AG73" s="44">
        <v>1.568428066687406</v>
      </c>
      <c r="AH73" s="44">
        <v>0.60078746552936124</v>
      </c>
      <c r="AI73" s="44">
        <v>0.36501140256009829</v>
      </c>
      <c r="AJ73" s="93">
        <v>4.9662593013566063</v>
      </c>
      <c r="AK73" s="16">
        <v>0.96579886808945958</v>
      </c>
      <c r="AL73" s="16">
        <v>4.000460433267147</v>
      </c>
      <c r="AM73" s="16">
        <v>16</v>
      </c>
      <c r="AN73" s="16">
        <v>16.000000000000004</v>
      </c>
    </row>
    <row r="74" spans="1:69" x14ac:dyDescent="0.25">
      <c r="B74" s="75" t="s">
        <v>202</v>
      </c>
      <c r="C74" s="75"/>
      <c r="D74" s="2" t="s">
        <v>32</v>
      </c>
      <c r="E74" s="2" t="s">
        <v>18</v>
      </c>
      <c r="F74" s="2">
        <v>1</v>
      </c>
      <c r="G74" s="2">
        <v>1165</v>
      </c>
      <c r="I74" s="4">
        <v>49.697000000000003</v>
      </c>
      <c r="J74" s="4">
        <v>8.9999999999999993E-3</v>
      </c>
      <c r="K74" s="4">
        <v>31.902999999999999</v>
      </c>
      <c r="L74" s="4">
        <v>0.93799999999999994</v>
      </c>
      <c r="M74" s="4">
        <v>3.3000000000000002E-2</v>
      </c>
      <c r="N74" s="4">
        <v>8.2000000000000003E-2</v>
      </c>
      <c r="O74" s="4">
        <v>15</v>
      </c>
      <c r="P74" s="4">
        <v>2.8479999999999999</v>
      </c>
      <c r="Q74" s="4">
        <v>8.3000000000000004E-2</v>
      </c>
      <c r="R74" s="4">
        <v>1.4999999999999999E-2</v>
      </c>
      <c r="S74" s="4">
        <v>0</v>
      </c>
      <c r="T74" s="4">
        <v>100.608</v>
      </c>
      <c r="U74" s="118">
        <v>0.7406513244958679</v>
      </c>
      <c r="V74" s="1"/>
      <c r="W74" s="1">
        <v>0.82828333333333337</v>
      </c>
      <c r="X74" s="1">
        <v>0.62554901960784315</v>
      </c>
      <c r="Y74" s="1">
        <v>0.26785714285714285</v>
      </c>
      <c r="Z74" s="1">
        <v>9.1870967741935483E-2</v>
      </c>
      <c r="AA74" s="1">
        <v>1.6565666666666667</v>
      </c>
      <c r="AB74" s="1">
        <v>0.93832352941176467</v>
      </c>
      <c r="AC74" s="1">
        <v>0.26785714285714285</v>
      </c>
      <c r="AD74" s="95">
        <v>4.5935483870967742E-2</v>
      </c>
      <c r="AE74" s="18">
        <v>2.9086828228065418</v>
      </c>
      <c r="AF74" s="44">
        <v>2.2780987375835937</v>
      </c>
      <c r="AG74" s="44">
        <v>1.7205011552390874</v>
      </c>
      <c r="AH74" s="44">
        <v>0.73671048835415265</v>
      </c>
      <c r="AI74" s="44">
        <v>0.25268060724005831</v>
      </c>
      <c r="AJ74" s="93">
        <v>4.9879909884168923</v>
      </c>
      <c r="AK74" s="16">
        <v>0.9893910955942109</v>
      </c>
      <c r="AL74" s="16">
        <v>3.9985998928226811</v>
      </c>
      <c r="AM74" s="16">
        <v>16</v>
      </c>
      <c r="AN74" s="16">
        <v>16</v>
      </c>
    </row>
    <row r="75" spans="1:69" x14ac:dyDescent="0.25">
      <c r="B75" s="75" t="s">
        <v>202</v>
      </c>
      <c r="C75" s="75"/>
      <c r="D75" s="2" t="s">
        <v>32</v>
      </c>
      <c r="E75" s="2" t="s">
        <v>19</v>
      </c>
      <c r="F75" s="2">
        <v>1</v>
      </c>
      <c r="G75" s="2">
        <v>1165</v>
      </c>
      <c r="I75" s="4">
        <v>53.31</v>
      </c>
      <c r="J75" s="4">
        <v>0.06</v>
      </c>
      <c r="K75" s="4">
        <v>29.332000000000001</v>
      </c>
      <c r="L75" s="4">
        <v>1.127</v>
      </c>
      <c r="M75" s="4">
        <v>0.05</v>
      </c>
      <c r="N75" s="4">
        <v>9.6000000000000002E-2</v>
      </c>
      <c r="O75" s="4">
        <v>12.276999999999999</v>
      </c>
      <c r="P75" s="4">
        <v>4.1159999999999997</v>
      </c>
      <c r="Q75" s="4">
        <v>0.115</v>
      </c>
      <c r="R75" s="4">
        <v>3.5000000000000003E-2</v>
      </c>
      <c r="S75" s="4">
        <v>0.02</v>
      </c>
      <c r="T75" s="4">
        <v>100.53799999999998</v>
      </c>
      <c r="U75" s="118">
        <v>0.61811297600808623</v>
      </c>
      <c r="V75" s="1"/>
      <c r="W75" s="1">
        <v>0.88850000000000007</v>
      </c>
      <c r="X75" s="1">
        <v>0.57513725490196077</v>
      </c>
      <c r="Y75" s="1">
        <v>0.21923214285714285</v>
      </c>
      <c r="Z75" s="1">
        <v>0.1327741935483871</v>
      </c>
      <c r="AA75" s="1">
        <v>1.7770000000000001</v>
      </c>
      <c r="AB75" s="1">
        <v>0.86270588235294121</v>
      </c>
      <c r="AC75" s="1">
        <v>0.21923214285714285</v>
      </c>
      <c r="AD75" s="95">
        <v>6.6387096774193549E-2</v>
      </c>
      <c r="AE75" s="18">
        <v>2.9253251219842777</v>
      </c>
      <c r="AF75" s="44">
        <v>2.4298153892646885</v>
      </c>
      <c r="AG75" s="44">
        <v>1.5728501439507396</v>
      </c>
      <c r="AH75" s="44">
        <v>0.59954263875718661</v>
      </c>
      <c r="AI75" s="44">
        <v>0.36310273357465311</v>
      </c>
      <c r="AJ75" s="93">
        <v>4.9653109055472671</v>
      </c>
      <c r="AK75" s="16">
        <v>0.96264537233183978</v>
      </c>
      <c r="AL75" s="16">
        <v>4.0026655332154277</v>
      </c>
      <c r="AM75" s="16">
        <v>16</v>
      </c>
      <c r="AN75" s="16">
        <v>15.999999999999998</v>
      </c>
    </row>
    <row r="76" spans="1:69" x14ac:dyDescent="0.25">
      <c r="B76" s="75" t="s">
        <v>202</v>
      </c>
      <c r="C76" s="75"/>
      <c r="D76" s="2" t="s">
        <v>32</v>
      </c>
      <c r="E76" s="2" t="s">
        <v>23</v>
      </c>
      <c r="F76" s="2">
        <v>1</v>
      </c>
      <c r="G76" s="2">
        <v>1165</v>
      </c>
      <c r="I76" s="4">
        <v>52.646000000000001</v>
      </c>
      <c r="J76" s="4">
        <v>5.1999999999999998E-2</v>
      </c>
      <c r="K76" s="4">
        <v>29.117000000000001</v>
      </c>
      <c r="L76" s="4">
        <v>1.0580000000000001</v>
      </c>
      <c r="M76" s="4">
        <v>2.5000000000000001E-2</v>
      </c>
      <c r="N76" s="4">
        <v>0.10199999999999999</v>
      </c>
      <c r="O76" s="4">
        <v>12.401999999999999</v>
      </c>
      <c r="P76" s="4">
        <v>3.9849999999999999</v>
      </c>
      <c r="Q76" s="4">
        <v>9.5000000000000001E-2</v>
      </c>
      <c r="R76" s="4">
        <v>0.02</v>
      </c>
      <c r="S76" s="4">
        <v>2.1000000000000001E-2</v>
      </c>
      <c r="T76" s="4">
        <v>99.52300000000001</v>
      </c>
      <c r="U76" s="118">
        <v>0.62870701104166127</v>
      </c>
      <c r="V76" s="1"/>
      <c r="W76" s="1">
        <v>0.8774333333333334</v>
      </c>
      <c r="X76" s="1">
        <v>0.57092156862745103</v>
      </c>
      <c r="Y76" s="1">
        <v>0.2214642857142857</v>
      </c>
      <c r="Z76" s="1">
        <v>0.12854838709677419</v>
      </c>
      <c r="AA76" s="1">
        <v>1.7548666666666668</v>
      </c>
      <c r="AB76" s="1">
        <v>0.85638235294117648</v>
      </c>
      <c r="AC76" s="1">
        <v>0.2214642857142857</v>
      </c>
      <c r="AD76" s="95">
        <v>6.4274193548387093E-2</v>
      </c>
      <c r="AE76" s="18">
        <v>2.8969874988705162</v>
      </c>
      <c r="AF76" s="44">
        <v>2.423022767410433</v>
      </c>
      <c r="AG76" s="44">
        <v>1.5765938067735348</v>
      </c>
      <c r="AH76" s="44">
        <v>0.61157125683319147</v>
      </c>
      <c r="AI76" s="44">
        <v>0.35498499637127989</v>
      </c>
      <c r="AJ76" s="93">
        <v>4.9661728273884389</v>
      </c>
      <c r="AK76" s="16">
        <v>0.96655625320447136</v>
      </c>
      <c r="AL76" s="16">
        <v>3.9996165741839675</v>
      </c>
      <c r="AM76" s="16">
        <v>16</v>
      </c>
      <c r="AN76" s="16">
        <v>16</v>
      </c>
    </row>
    <row r="77" spans="1:69" x14ac:dyDescent="0.25">
      <c r="B77" s="75" t="s">
        <v>202</v>
      </c>
      <c r="C77" s="75"/>
      <c r="D77" s="2" t="s">
        <v>32</v>
      </c>
      <c r="E77" s="2" t="s">
        <v>85</v>
      </c>
      <c r="F77" s="2">
        <v>1</v>
      </c>
      <c r="G77" s="2">
        <v>1165</v>
      </c>
      <c r="I77" s="4">
        <v>53.277000000000001</v>
      </c>
      <c r="J77" s="4">
        <v>8.0000000000000002E-3</v>
      </c>
      <c r="K77" s="4">
        <v>29.158999999999999</v>
      </c>
      <c r="L77" s="4">
        <v>1.127</v>
      </c>
      <c r="M77" s="4">
        <v>1.0999999999999999E-2</v>
      </c>
      <c r="N77" s="4">
        <v>0.104</v>
      </c>
      <c r="O77" s="4">
        <v>12.236000000000001</v>
      </c>
      <c r="P77" s="4">
        <v>4.0460000000000003</v>
      </c>
      <c r="Q77" s="4">
        <v>0.125</v>
      </c>
      <c r="R77" s="4">
        <v>0</v>
      </c>
      <c r="S77" s="4">
        <v>0</v>
      </c>
      <c r="T77" s="4">
        <v>100.093</v>
      </c>
      <c r="U77" s="118">
        <v>0.62091810866105035</v>
      </c>
      <c r="V77" s="1"/>
      <c r="W77" s="1">
        <v>0.88795000000000002</v>
      </c>
      <c r="X77" s="1">
        <v>0.57174509803921569</v>
      </c>
      <c r="Y77" s="1">
        <v>0.2185</v>
      </c>
      <c r="Z77" s="1">
        <v>0.13051612903225807</v>
      </c>
      <c r="AA77" s="1">
        <v>1.7759</v>
      </c>
      <c r="AB77" s="1">
        <v>0.85761764705882348</v>
      </c>
      <c r="AC77" s="1">
        <v>0.2185</v>
      </c>
      <c r="AD77" s="95">
        <v>6.5258064516129033E-2</v>
      </c>
      <c r="AE77" s="18">
        <v>2.9172757115749528</v>
      </c>
      <c r="AF77" s="44">
        <v>2.4350115320999164</v>
      </c>
      <c r="AG77" s="44">
        <v>1.5678877269520666</v>
      </c>
      <c r="AH77" s="44">
        <v>0.59918916579067716</v>
      </c>
      <c r="AI77" s="44">
        <v>0.35791235916277842</v>
      </c>
      <c r="AJ77" s="93">
        <v>4.9600007840054383</v>
      </c>
      <c r="AK77" s="16">
        <v>0.95710152495345557</v>
      </c>
      <c r="AL77" s="16">
        <v>4.0028992590519827</v>
      </c>
      <c r="AM77" s="16">
        <v>16</v>
      </c>
      <c r="AN77" s="16">
        <v>15.999999999999998</v>
      </c>
    </row>
    <row r="78" spans="1:69" x14ac:dyDescent="0.25">
      <c r="B78" s="75" t="s">
        <v>202</v>
      </c>
      <c r="C78" s="75"/>
      <c r="D78" s="2" t="s">
        <v>32</v>
      </c>
      <c r="E78" s="2" t="s">
        <v>198</v>
      </c>
      <c r="F78" s="2">
        <v>1</v>
      </c>
      <c r="G78" s="2">
        <v>1165</v>
      </c>
      <c r="I78" s="4">
        <v>47.807000000000002</v>
      </c>
      <c r="J78" s="4">
        <v>6.9000000000000006E-2</v>
      </c>
      <c r="K78" s="4">
        <v>31.698</v>
      </c>
      <c r="L78" s="4">
        <v>0.86799999999999999</v>
      </c>
      <c r="M78" s="4">
        <v>2.8000000000000001E-2</v>
      </c>
      <c r="N78" s="4">
        <v>8.4000000000000005E-2</v>
      </c>
      <c r="O78" s="4">
        <v>15.602</v>
      </c>
      <c r="P78" s="4">
        <v>2.605</v>
      </c>
      <c r="Q78" s="4">
        <v>6.7000000000000004E-2</v>
      </c>
      <c r="R78" s="4">
        <v>4.3999999999999997E-2</v>
      </c>
      <c r="S78" s="4">
        <v>1.0999999999999999E-2</v>
      </c>
      <c r="T78" s="4">
        <v>98.88300000000001</v>
      </c>
      <c r="U78" s="118">
        <v>0.76496622637152256</v>
      </c>
      <c r="V78" s="1"/>
      <c r="W78" s="1">
        <v>0.7967833333333334</v>
      </c>
      <c r="X78" s="1">
        <v>0.62152941176470589</v>
      </c>
      <c r="Y78" s="1">
        <v>0.27860714285714289</v>
      </c>
      <c r="Z78" s="1">
        <v>8.4032258064516127E-2</v>
      </c>
      <c r="AA78" s="1">
        <v>1.5935666666666668</v>
      </c>
      <c r="AB78" s="1">
        <v>0.93229411764705883</v>
      </c>
      <c r="AC78" s="1">
        <v>0.27860714285714289</v>
      </c>
      <c r="AD78" s="95">
        <v>4.2016129032258064E-2</v>
      </c>
      <c r="AE78" s="18">
        <v>2.8464840562031268</v>
      </c>
      <c r="AF78" s="44">
        <v>2.2393473986884667</v>
      </c>
      <c r="AG78" s="44">
        <v>1.7467989266555111</v>
      </c>
      <c r="AH78" s="44">
        <v>0.78302112319932504</v>
      </c>
      <c r="AI78" s="44">
        <v>0.23617137888094894</v>
      </c>
      <c r="AJ78" s="93">
        <v>5.005338827424251</v>
      </c>
      <c r="AK78" s="16">
        <v>1.0191925020802739</v>
      </c>
      <c r="AL78" s="16">
        <v>3.9861463253439777</v>
      </c>
      <c r="AM78" s="16">
        <v>16</v>
      </c>
      <c r="AN78" s="16">
        <v>15.999999999999998</v>
      </c>
    </row>
    <row r="79" spans="1:69" x14ac:dyDescent="0.25">
      <c r="B79" s="75" t="s">
        <v>202</v>
      </c>
      <c r="C79" s="75"/>
      <c r="D79" s="2" t="s">
        <v>32</v>
      </c>
      <c r="E79" s="2" t="s">
        <v>186</v>
      </c>
      <c r="F79" s="2">
        <v>1</v>
      </c>
      <c r="G79" s="2">
        <v>1165</v>
      </c>
      <c r="I79" s="4">
        <v>52.499000000000002</v>
      </c>
      <c r="J79" s="4">
        <v>2.4E-2</v>
      </c>
      <c r="K79" s="4">
        <v>28.956</v>
      </c>
      <c r="L79" s="4">
        <v>1.03</v>
      </c>
      <c r="M79" s="4">
        <v>6.0000000000000001E-3</v>
      </c>
      <c r="N79" s="4">
        <v>0.104</v>
      </c>
      <c r="O79" s="4">
        <v>12.398999999999999</v>
      </c>
      <c r="P79" s="4">
        <v>4.0090000000000003</v>
      </c>
      <c r="Q79" s="4">
        <v>0.13900000000000001</v>
      </c>
      <c r="R79" s="4">
        <v>0</v>
      </c>
      <c r="S79" s="4">
        <v>2.1999999999999999E-2</v>
      </c>
      <c r="T79" s="4">
        <v>99.188000000000002</v>
      </c>
      <c r="U79" s="118">
        <v>0.62561121978005263</v>
      </c>
      <c r="V79" s="1"/>
      <c r="W79" s="1">
        <v>0.87498333333333334</v>
      </c>
      <c r="X79" s="1">
        <v>0.56776470588235295</v>
      </c>
      <c r="Y79" s="1">
        <v>0.22141071428571427</v>
      </c>
      <c r="Z79" s="1">
        <v>0.12932258064516131</v>
      </c>
      <c r="AA79" s="1">
        <v>1.7499666666666667</v>
      </c>
      <c r="AB79" s="1">
        <v>0.85164705882352942</v>
      </c>
      <c r="AC79" s="1">
        <v>0.22141071428571427</v>
      </c>
      <c r="AD79" s="95">
        <v>6.4661290322580653E-2</v>
      </c>
      <c r="AE79" s="18">
        <v>2.8876857300984913</v>
      </c>
      <c r="AF79" s="44">
        <v>2.4240403288026497</v>
      </c>
      <c r="AG79" s="44">
        <v>1.5729265825973051</v>
      </c>
      <c r="AH79" s="44">
        <v>0.61339282728155475</v>
      </c>
      <c r="AI79" s="44">
        <v>0.35827328243437478</v>
      </c>
      <c r="AJ79" s="93">
        <v>4.9686330211158847</v>
      </c>
      <c r="AK79" s="16">
        <v>0.97166610971592959</v>
      </c>
      <c r="AL79" s="16">
        <v>3.9969669113999551</v>
      </c>
      <c r="AM79" s="16">
        <v>16</v>
      </c>
      <c r="AN79" s="16">
        <v>15.999999999999998</v>
      </c>
    </row>
    <row r="80" spans="1:69" x14ac:dyDescent="0.25">
      <c r="B80" s="57" t="s">
        <v>135</v>
      </c>
      <c r="C80" s="57"/>
      <c r="D80" s="55"/>
      <c r="E80" s="55"/>
      <c r="F80" s="55"/>
      <c r="G80" s="55"/>
      <c r="H80" s="55"/>
      <c r="I80" s="13">
        <v>53.052500000000002</v>
      </c>
      <c r="J80" s="13">
        <v>4.6333333333333337E-2</v>
      </c>
      <c r="K80" s="13">
        <v>29.144333333333332</v>
      </c>
      <c r="L80" s="13">
        <v>1.1045</v>
      </c>
      <c r="M80" s="13">
        <v>1.8666666666666668E-2</v>
      </c>
      <c r="N80" s="13">
        <v>0.104</v>
      </c>
      <c r="O80" s="13">
        <v>12.312833333333336</v>
      </c>
      <c r="P80" s="13">
        <v>4.0699999999999994</v>
      </c>
      <c r="Q80" s="13">
        <v>0.12283333333333334</v>
      </c>
      <c r="R80" s="13">
        <v>2.0666666666666667E-2</v>
      </c>
      <c r="S80" s="13">
        <v>1.3666666666666666E-2</v>
      </c>
      <c r="T80" s="13"/>
      <c r="U80" s="116">
        <v>0.62112188652811973</v>
      </c>
      <c r="V80" s="1"/>
      <c r="W80" s="1"/>
      <c r="X80" s="1"/>
      <c r="Y80" s="1"/>
      <c r="Z80" s="1"/>
      <c r="AA80" s="1"/>
      <c r="AB80" s="1"/>
      <c r="AC80" s="1"/>
      <c r="AD80" s="18"/>
      <c r="AE80" s="44"/>
      <c r="AF80" s="44"/>
      <c r="AG80" s="44"/>
      <c r="AH80" s="44"/>
      <c r="AI80" s="1"/>
      <c r="AJ80" s="93"/>
      <c r="AK80" s="16"/>
      <c r="AL80" s="16"/>
      <c r="AM80" s="16"/>
      <c r="AN80" s="16"/>
    </row>
    <row r="81" spans="2:40" x14ac:dyDescent="0.25">
      <c r="B81" s="57" t="s">
        <v>203</v>
      </c>
      <c r="C81" s="57"/>
      <c r="D81" s="55"/>
      <c r="E81" s="55"/>
      <c r="F81" s="55"/>
      <c r="G81" s="55"/>
      <c r="H81" s="55"/>
      <c r="I81" s="13">
        <v>0.38437832925387433</v>
      </c>
      <c r="J81" s="13">
        <v>2.6204325342711391E-2</v>
      </c>
      <c r="K81" s="13">
        <v>0.12002277561640852</v>
      </c>
      <c r="L81" s="13">
        <v>5.5493242831897979E-2</v>
      </c>
      <c r="M81" s="13">
        <v>1.7840029895341173E-2</v>
      </c>
      <c r="N81" s="13">
        <v>5.7965506984757765E-3</v>
      </c>
      <c r="O81" s="13">
        <v>7.1870485365458564E-2</v>
      </c>
      <c r="P81" s="13">
        <v>6.5614022891452059E-2</v>
      </c>
      <c r="Q81" s="13">
        <v>1.5829297731316624E-2</v>
      </c>
      <c r="R81" s="13">
        <v>2.2992752481307381E-2</v>
      </c>
      <c r="S81" s="13">
        <v>1.0633281086601009E-2</v>
      </c>
      <c r="T81" s="13"/>
      <c r="U81" s="116">
        <v>5.0210357020440827E-3</v>
      </c>
      <c r="V81" s="1"/>
      <c r="W81" s="1"/>
      <c r="X81" s="1"/>
      <c r="Y81" s="1"/>
      <c r="Z81" s="1"/>
      <c r="AA81" s="1"/>
      <c r="AB81" s="1"/>
      <c r="AC81" s="1"/>
      <c r="AD81" s="18"/>
      <c r="AE81" s="44"/>
      <c r="AF81" s="44"/>
      <c r="AG81" s="44"/>
      <c r="AH81" s="44"/>
      <c r="AI81" s="1"/>
      <c r="AJ81" s="93"/>
      <c r="AK81" s="16"/>
      <c r="AL81" s="16"/>
      <c r="AM81" s="16"/>
      <c r="AN81" s="16"/>
    </row>
    <row r="82" spans="2:40" x14ac:dyDescent="0.25">
      <c r="B82" s="57" t="s">
        <v>168</v>
      </c>
      <c r="C82" s="57"/>
      <c r="D82" s="55"/>
      <c r="E82" s="55"/>
      <c r="F82" s="55"/>
      <c r="G82" s="55"/>
      <c r="H82" s="55"/>
      <c r="I82" s="13">
        <v>48.752000000000002</v>
      </c>
      <c r="J82" s="13">
        <v>3.9E-2</v>
      </c>
      <c r="K82" s="13">
        <v>31.8005</v>
      </c>
      <c r="L82" s="13">
        <v>0.90300000000000002</v>
      </c>
      <c r="M82" s="13">
        <v>3.0499999999999999E-2</v>
      </c>
      <c r="N82" s="13">
        <v>8.3000000000000004E-2</v>
      </c>
      <c r="O82" s="13">
        <v>15.301</v>
      </c>
      <c r="P82" s="13">
        <v>2.7264999999999997</v>
      </c>
      <c r="Q82" s="13">
        <v>7.5000000000000011E-2</v>
      </c>
      <c r="R82" s="13">
        <v>2.9499999999999998E-2</v>
      </c>
      <c r="S82" s="13">
        <v>5.4999999999999997E-3</v>
      </c>
      <c r="T82" s="13"/>
      <c r="U82" s="116">
        <v>0.75280877543369518</v>
      </c>
      <c r="V82" s="1"/>
      <c r="W82" s="1"/>
      <c r="X82" s="1"/>
      <c r="Y82" s="1"/>
      <c r="Z82" s="1"/>
      <c r="AA82" s="1"/>
      <c r="AB82" s="1"/>
      <c r="AC82" s="1"/>
      <c r="AD82" s="18"/>
      <c r="AE82" s="44"/>
      <c r="AF82" s="44"/>
      <c r="AG82" s="44"/>
      <c r="AH82" s="44"/>
      <c r="AI82" s="1"/>
      <c r="AJ82" s="93"/>
      <c r="AK82" s="16"/>
      <c r="AL82" s="16"/>
      <c r="AM82" s="16"/>
      <c r="AN82" s="16"/>
    </row>
    <row r="83" spans="2:40" x14ac:dyDescent="0.25">
      <c r="B83" s="59" t="s">
        <v>169</v>
      </c>
      <c r="C83" s="59"/>
      <c r="D83" s="56"/>
      <c r="E83" s="56"/>
      <c r="F83" s="56"/>
      <c r="G83" s="56"/>
      <c r="H83" s="56"/>
      <c r="I83" s="14">
        <v>1.3364318164425752</v>
      </c>
      <c r="J83" s="14">
        <v>4.2426406871192861E-2</v>
      </c>
      <c r="K83" s="14">
        <v>0.14495689014324104</v>
      </c>
      <c r="L83" s="14">
        <v>4.949747468305829E-2</v>
      </c>
      <c r="M83" s="14">
        <v>3.5355339059327385E-3</v>
      </c>
      <c r="N83" s="14">
        <v>1.4142135623730963E-3</v>
      </c>
      <c r="O83" s="14">
        <v>0.42567828227430182</v>
      </c>
      <c r="P83" s="14">
        <v>0.17182694782833097</v>
      </c>
      <c r="Q83" s="14">
        <v>1.1313708498984745E-2</v>
      </c>
      <c r="R83" s="14">
        <v>2.0506096654409875E-2</v>
      </c>
      <c r="S83" s="14">
        <v>7.7781745930520221E-3</v>
      </c>
      <c r="T83" s="14"/>
      <c r="U83" s="117">
        <v>1.7193232000160912E-2</v>
      </c>
      <c r="V83" s="1"/>
      <c r="W83" s="11"/>
      <c r="X83" s="11"/>
      <c r="Y83" s="11"/>
      <c r="Z83" s="11"/>
      <c r="AA83" s="11"/>
      <c r="AB83" s="11"/>
      <c r="AC83" s="11"/>
      <c r="AD83" s="21"/>
      <c r="AE83" s="45"/>
      <c r="AF83" s="45"/>
      <c r="AG83" s="45"/>
      <c r="AH83" s="45"/>
      <c r="AI83" s="11"/>
      <c r="AJ83" s="94"/>
      <c r="AK83" s="46"/>
      <c r="AL83" s="46"/>
      <c r="AM83" s="46"/>
      <c r="AN83" s="46"/>
    </row>
    <row r="84" spans="2:40" x14ac:dyDescent="0.25">
      <c r="B84" s="75" t="s">
        <v>204</v>
      </c>
      <c r="C84" s="75"/>
      <c r="D84" s="2" t="s">
        <v>32</v>
      </c>
      <c r="E84" s="2" t="s">
        <v>8</v>
      </c>
      <c r="F84" s="2">
        <v>1</v>
      </c>
      <c r="G84" s="2">
        <v>1165</v>
      </c>
      <c r="I84" s="4">
        <v>53.119</v>
      </c>
      <c r="J84" s="4">
        <v>9.2999999999999999E-2</v>
      </c>
      <c r="K84" s="4">
        <v>29.172999999999998</v>
      </c>
      <c r="L84" s="4">
        <v>1.079</v>
      </c>
      <c r="M84" s="4">
        <v>2.1999999999999999E-2</v>
      </c>
      <c r="N84" s="4">
        <v>0.105</v>
      </c>
      <c r="O84" s="4">
        <v>12.273999999999999</v>
      </c>
      <c r="P84" s="4">
        <v>4.1050000000000004</v>
      </c>
      <c r="Q84" s="4">
        <v>0.14199999999999999</v>
      </c>
      <c r="R84" s="4">
        <v>0.01</v>
      </c>
      <c r="S84" s="4">
        <v>0</v>
      </c>
      <c r="T84" s="1">
        <v>100.12200000000001</v>
      </c>
      <c r="U84" s="118">
        <v>0.61767450491863396</v>
      </c>
      <c r="V84" s="1"/>
      <c r="W84" s="1">
        <v>0.88531666666666664</v>
      </c>
      <c r="X84" s="1">
        <v>0.57201960784313721</v>
      </c>
      <c r="Y84" s="1">
        <v>0.21917857142857142</v>
      </c>
      <c r="Z84" s="1">
        <v>0.1324193548387097</v>
      </c>
      <c r="AA84" s="1">
        <v>1.7706333333333333</v>
      </c>
      <c r="AB84" s="1">
        <v>0.85802941176470582</v>
      </c>
      <c r="AC84" s="95">
        <v>0.21917857142857142</v>
      </c>
      <c r="AD84" s="1">
        <v>6.6209677419354851E-2</v>
      </c>
      <c r="AE84" s="18">
        <v>2.9140509939459656</v>
      </c>
      <c r="AF84" s="44">
        <v>2.4304767994957959</v>
      </c>
      <c r="AG84" s="44">
        <v>1.5703763840276681</v>
      </c>
      <c r="AH84" s="1">
        <v>0.60171512958125151</v>
      </c>
      <c r="AI84" s="89">
        <v>0.36353339077130814</v>
      </c>
      <c r="AJ84" s="92">
        <v>4.9661017038760233</v>
      </c>
      <c r="AK84" s="16">
        <v>0.96524852035255959</v>
      </c>
      <c r="AL84" s="16">
        <v>4.0008531835234642</v>
      </c>
      <c r="AM84" s="16">
        <v>16</v>
      </c>
      <c r="AN84" s="16">
        <v>16</v>
      </c>
    </row>
    <row r="85" spans="2:40" x14ac:dyDescent="0.25">
      <c r="B85" s="75" t="s">
        <v>204</v>
      </c>
      <c r="C85" s="75"/>
      <c r="D85" s="2" t="s">
        <v>32</v>
      </c>
      <c r="E85" s="2" t="s">
        <v>9</v>
      </c>
      <c r="F85" s="2">
        <v>1</v>
      </c>
      <c r="G85" s="2">
        <v>1165</v>
      </c>
      <c r="I85" s="4">
        <v>53.566000000000003</v>
      </c>
      <c r="J85" s="4">
        <v>0</v>
      </c>
      <c r="K85" s="4">
        <v>29.414000000000001</v>
      </c>
      <c r="L85" s="4">
        <v>1.198</v>
      </c>
      <c r="M85" s="4">
        <v>0</v>
      </c>
      <c r="N85" s="4">
        <v>0.111</v>
      </c>
      <c r="O85" s="4">
        <v>12.102</v>
      </c>
      <c r="P85" s="4">
        <v>4.1630000000000003</v>
      </c>
      <c r="Q85" s="4">
        <v>0.115</v>
      </c>
      <c r="R85" s="4">
        <v>0</v>
      </c>
      <c r="S85" s="4">
        <v>4.0000000000000001E-3</v>
      </c>
      <c r="T85" s="1">
        <v>100.673</v>
      </c>
      <c r="U85" s="118">
        <v>0.61207415547787836</v>
      </c>
      <c r="V85" s="1"/>
      <c r="W85" s="1">
        <v>0.89276666666666671</v>
      </c>
      <c r="X85" s="1">
        <v>0.5767450980392157</v>
      </c>
      <c r="Y85" s="1">
        <v>0.21610714285714286</v>
      </c>
      <c r="Z85" s="1">
        <v>0.13429032258064516</v>
      </c>
      <c r="AA85" s="1">
        <v>1.7855333333333334</v>
      </c>
      <c r="AB85" s="1">
        <v>0.86511764705882355</v>
      </c>
      <c r="AC85" s="95">
        <v>0.21610714285714286</v>
      </c>
      <c r="AD85" s="1">
        <v>6.714516129032258E-2</v>
      </c>
      <c r="AE85" s="18">
        <v>2.9339032845396225</v>
      </c>
      <c r="AF85" s="44">
        <v>2.4343451847813897</v>
      </c>
      <c r="AG85" s="44">
        <v>1.5726356109375745</v>
      </c>
      <c r="AH85" s="1">
        <v>0.58926862107809019</v>
      </c>
      <c r="AI85" s="89">
        <v>0.36617518590553683</v>
      </c>
      <c r="AJ85" s="93">
        <v>4.9624246027025904</v>
      </c>
      <c r="AK85" s="16">
        <v>0.95544380698362708</v>
      </c>
      <c r="AL85" s="16">
        <v>4.006980795718964</v>
      </c>
      <c r="AM85" s="16">
        <v>16</v>
      </c>
      <c r="AN85" s="16">
        <v>15.999999999999998</v>
      </c>
    </row>
    <row r="86" spans="2:40" x14ac:dyDescent="0.25">
      <c r="B86" s="75" t="s">
        <v>204</v>
      </c>
      <c r="C86" s="75"/>
      <c r="D86" s="2" t="s">
        <v>32</v>
      </c>
      <c r="E86" s="2" t="s">
        <v>18</v>
      </c>
      <c r="F86" s="2">
        <v>1</v>
      </c>
      <c r="G86" s="2">
        <v>1165</v>
      </c>
      <c r="I86" s="4">
        <v>49.954999999999998</v>
      </c>
      <c r="J86" s="4">
        <v>1.7000000000000001E-2</v>
      </c>
      <c r="K86" s="4">
        <v>32.314999999999998</v>
      </c>
      <c r="L86" s="4">
        <v>0.874</v>
      </c>
      <c r="M86" s="4">
        <v>0.04</v>
      </c>
      <c r="N86" s="4">
        <v>7.2999999999999995E-2</v>
      </c>
      <c r="O86" s="4">
        <v>14.955</v>
      </c>
      <c r="P86" s="4">
        <v>2.875</v>
      </c>
      <c r="Q86" s="4">
        <v>6.2E-2</v>
      </c>
      <c r="R86" s="4">
        <v>0</v>
      </c>
      <c r="S86" s="4">
        <v>0</v>
      </c>
      <c r="T86" s="1">
        <v>101.166</v>
      </c>
      <c r="U86" s="118">
        <v>0.73920117735426794</v>
      </c>
      <c r="V86" s="1"/>
      <c r="W86" s="1">
        <v>0.83258333333333334</v>
      </c>
      <c r="X86" s="1">
        <v>0.63362745098039208</v>
      </c>
      <c r="Y86" s="1">
        <v>0.26705357142857145</v>
      </c>
      <c r="Z86" s="1">
        <v>9.2741935483870969E-2</v>
      </c>
      <c r="AA86" s="1">
        <v>1.6651666666666667</v>
      </c>
      <c r="AB86" s="1">
        <v>0.95044117647058812</v>
      </c>
      <c r="AC86" s="95">
        <v>0.26705357142857145</v>
      </c>
      <c r="AD86" s="1">
        <v>4.6370967741935484E-2</v>
      </c>
      <c r="AE86" s="18">
        <v>2.9290323823077618</v>
      </c>
      <c r="AF86" s="44">
        <v>2.2740160562577256</v>
      </c>
      <c r="AG86" s="44">
        <v>1.7306123477710738</v>
      </c>
      <c r="AH86" s="1">
        <v>0.72939738882138827</v>
      </c>
      <c r="AI86" s="89">
        <v>0.25330395401310057</v>
      </c>
      <c r="AJ86" s="93">
        <v>4.9873297468632876</v>
      </c>
      <c r="AK86" s="16">
        <v>0.98270134283448884</v>
      </c>
      <c r="AL86" s="16">
        <v>4.0046284040287992</v>
      </c>
      <c r="AM86" s="16">
        <v>16</v>
      </c>
      <c r="AN86" s="16">
        <v>16</v>
      </c>
    </row>
    <row r="87" spans="2:40" x14ac:dyDescent="0.25">
      <c r="B87" s="75" t="s">
        <v>204</v>
      </c>
      <c r="C87" s="75"/>
      <c r="D87" s="2" t="s">
        <v>32</v>
      </c>
      <c r="E87" s="2" t="s">
        <v>19</v>
      </c>
      <c r="F87" s="2">
        <v>1</v>
      </c>
      <c r="G87" s="2">
        <v>1165</v>
      </c>
      <c r="I87" s="4">
        <v>53.414000000000001</v>
      </c>
      <c r="J87" s="4">
        <v>2.5999999999999999E-2</v>
      </c>
      <c r="K87" s="4">
        <v>29.407</v>
      </c>
      <c r="L87" s="4">
        <v>1.1080000000000001</v>
      </c>
      <c r="M87" s="4">
        <v>0</v>
      </c>
      <c r="N87" s="4">
        <v>0.11</v>
      </c>
      <c r="O87" s="4">
        <v>12.347</v>
      </c>
      <c r="P87" s="4">
        <v>4.2359999999999998</v>
      </c>
      <c r="Q87" s="4">
        <v>0.15</v>
      </c>
      <c r="R87" s="4">
        <v>0</v>
      </c>
      <c r="S87" s="4">
        <v>3.6999999999999998E-2</v>
      </c>
      <c r="T87" s="1">
        <v>100.83500000000002</v>
      </c>
      <c r="U87" s="118">
        <v>0.61151356844568638</v>
      </c>
      <c r="V87" s="1"/>
      <c r="W87" s="1">
        <v>0.89023333333333332</v>
      </c>
      <c r="X87" s="1">
        <v>0.57660784313725488</v>
      </c>
      <c r="Y87" s="1">
        <v>0.22048214285714285</v>
      </c>
      <c r="Z87" s="1">
        <v>0.13664516129032259</v>
      </c>
      <c r="AA87" s="1">
        <v>1.7804666666666666</v>
      </c>
      <c r="AB87" s="1">
        <v>0.86491176470588238</v>
      </c>
      <c r="AC87" s="95">
        <v>0.22048214285714285</v>
      </c>
      <c r="AD87" s="1">
        <v>6.8322580645161293E-2</v>
      </c>
      <c r="AE87" s="18">
        <v>2.9341831548748534</v>
      </c>
      <c r="AF87" s="44">
        <v>2.4272059005022895</v>
      </c>
      <c r="AG87" s="44">
        <v>1.5721113855603139</v>
      </c>
      <c r="AH87" s="1">
        <v>0.60114077743465666</v>
      </c>
      <c r="AI87" s="89">
        <v>0.37256068644058637</v>
      </c>
      <c r="AJ87" s="93">
        <v>4.9730187499378466</v>
      </c>
      <c r="AK87" s="16">
        <v>0.97370146387524303</v>
      </c>
      <c r="AL87" s="16">
        <v>3.9993172860626034</v>
      </c>
      <c r="AM87" s="16">
        <v>16</v>
      </c>
      <c r="AN87" s="16">
        <v>16</v>
      </c>
    </row>
    <row r="88" spans="2:40" x14ac:dyDescent="0.25">
      <c r="B88" s="75" t="s">
        <v>204</v>
      </c>
      <c r="C88" s="75"/>
      <c r="D88" s="2" t="s">
        <v>32</v>
      </c>
      <c r="E88" s="2" t="s">
        <v>197</v>
      </c>
      <c r="F88" s="2">
        <v>1</v>
      </c>
      <c r="G88" s="2">
        <v>1165</v>
      </c>
      <c r="I88" s="4">
        <v>49.523000000000003</v>
      </c>
      <c r="J88" s="4">
        <v>0</v>
      </c>
      <c r="K88" s="4">
        <v>32.9</v>
      </c>
      <c r="L88" s="4">
        <v>0.89500000000000002</v>
      </c>
      <c r="M88" s="4">
        <v>3.6999999999999998E-2</v>
      </c>
      <c r="N88" s="4">
        <v>0.105</v>
      </c>
      <c r="O88" s="4">
        <v>15.319000000000001</v>
      </c>
      <c r="P88" s="4">
        <v>2.5249999999999999</v>
      </c>
      <c r="Q88" s="4">
        <v>8.5000000000000006E-2</v>
      </c>
      <c r="R88" s="4">
        <v>0</v>
      </c>
      <c r="S88" s="4">
        <v>0</v>
      </c>
      <c r="T88" s="1">
        <v>101.38900000000001</v>
      </c>
      <c r="U88" s="118">
        <v>0.76635851051208914</v>
      </c>
      <c r="V88" s="1"/>
      <c r="W88" s="1">
        <v>0.82538333333333336</v>
      </c>
      <c r="X88" s="1">
        <v>0.6450980392156862</v>
      </c>
      <c r="Y88" s="1">
        <v>0.27355357142857145</v>
      </c>
      <c r="Z88" s="1">
        <v>8.1451612903225806E-2</v>
      </c>
      <c r="AA88" s="1">
        <v>1.6507666666666667</v>
      </c>
      <c r="AB88" s="1">
        <v>0.9676470588235293</v>
      </c>
      <c r="AC88" s="95">
        <v>0.27355357142857145</v>
      </c>
      <c r="AD88" s="1">
        <v>4.0725806451612903E-2</v>
      </c>
      <c r="AE88" s="18">
        <v>2.9326931033703802</v>
      </c>
      <c r="AF88" s="44">
        <v>2.251536875467171</v>
      </c>
      <c r="AG88" s="44">
        <v>1.759742370517559</v>
      </c>
      <c r="AH88" s="1">
        <v>0.74621806452012762</v>
      </c>
      <c r="AI88" s="89">
        <v>0.22218925753838484</v>
      </c>
      <c r="AJ88" s="93">
        <v>4.9796865680432418</v>
      </c>
      <c r="AK88" s="16">
        <v>0.96840732205851243</v>
      </c>
      <c r="AL88" s="16">
        <v>4.0112792459847295</v>
      </c>
      <c r="AM88" s="16">
        <v>16</v>
      </c>
      <c r="AN88" s="16">
        <v>16</v>
      </c>
    </row>
    <row r="89" spans="2:40" x14ac:dyDescent="0.25">
      <c r="B89" s="75" t="s">
        <v>204</v>
      </c>
      <c r="C89" s="75"/>
      <c r="D89" s="2" t="s">
        <v>32</v>
      </c>
      <c r="E89" s="2" t="s">
        <v>83</v>
      </c>
      <c r="F89" s="2">
        <v>1</v>
      </c>
      <c r="G89" s="2">
        <v>1165</v>
      </c>
      <c r="I89" s="4">
        <v>53.926000000000002</v>
      </c>
      <c r="J89" s="4">
        <v>5.8000000000000003E-2</v>
      </c>
      <c r="K89" s="4">
        <v>29.414999999999999</v>
      </c>
      <c r="L89" s="4">
        <v>1.157</v>
      </c>
      <c r="M89" s="4">
        <v>1.9E-2</v>
      </c>
      <c r="N89" s="4">
        <v>0.151</v>
      </c>
      <c r="O89" s="4">
        <v>12.358000000000001</v>
      </c>
      <c r="P89" s="4">
        <v>3.9769999999999999</v>
      </c>
      <c r="Q89" s="4">
        <v>0.13100000000000001</v>
      </c>
      <c r="R89" s="4">
        <v>4.3999999999999997E-2</v>
      </c>
      <c r="S89" s="4">
        <v>2.3E-2</v>
      </c>
      <c r="T89" s="1">
        <v>101.259</v>
      </c>
      <c r="U89" s="118">
        <v>0.62697270731889376</v>
      </c>
      <c r="V89" s="1"/>
      <c r="W89" s="1">
        <v>0.89876666666666671</v>
      </c>
      <c r="X89" s="1">
        <v>0.57676470588235296</v>
      </c>
      <c r="Y89" s="1">
        <v>0.22067857142857145</v>
      </c>
      <c r="Z89" s="1">
        <v>0.12829032258064516</v>
      </c>
      <c r="AA89" s="1">
        <v>1.7975333333333334</v>
      </c>
      <c r="AB89" s="1">
        <v>0.86514705882352949</v>
      </c>
      <c r="AC89" s="95">
        <v>0.22067857142857145</v>
      </c>
      <c r="AD89" s="1">
        <v>6.4145161290322578E-2</v>
      </c>
      <c r="AE89" s="18">
        <v>2.9475041248757572</v>
      </c>
      <c r="AF89" s="44">
        <v>2.4393972081841993</v>
      </c>
      <c r="AG89" s="44">
        <v>1.5654321254777948</v>
      </c>
      <c r="AH89" s="1">
        <v>0.59895711647324246</v>
      </c>
      <c r="AI89" s="89">
        <v>0.3482005578833321</v>
      </c>
      <c r="AJ89" s="93">
        <v>4.9519870080185679</v>
      </c>
      <c r="AK89" s="16">
        <v>0.94715767435657461</v>
      </c>
      <c r="AL89" s="16">
        <v>4.004829333661994</v>
      </c>
      <c r="AM89" s="16">
        <v>16</v>
      </c>
      <c r="AN89" s="16">
        <v>15.999999999999998</v>
      </c>
    </row>
    <row r="90" spans="2:40" x14ac:dyDescent="0.25">
      <c r="B90" s="75" t="s">
        <v>204</v>
      </c>
      <c r="C90" s="75"/>
      <c r="D90" s="2" t="s">
        <v>32</v>
      </c>
      <c r="E90" s="2" t="s">
        <v>75</v>
      </c>
      <c r="F90" s="2">
        <v>1</v>
      </c>
      <c r="G90" s="2">
        <v>1165</v>
      </c>
      <c r="I90" s="4">
        <v>53.093000000000004</v>
      </c>
      <c r="J90" s="4">
        <v>3.4000000000000002E-2</v>
      </c>
      <c r="K90" s="4">
        <v>29.36</v>
      </c>
      <c r="L90" s="4">
        <v>1.0589999999999999</v>
      </c>
      <c r="M90" s="4">
        <v>3.5999999999999997E-2</v>
      </c>
      <c r="N90" s="4">
        <v>9.7000000000000003E-2</v>
      </c>
      <c r="O90" s="4">
        <v>12.29</v>
      </c>
      <c r="P90" s="4">
        <v>4.1349999999999998</v>
      </c>
      <c r="Q90" s="4">
        <v>0.121</v>
      </c>
      <c r="R90" s="4">
        <v>2.5000000000000001E-2</v>
      </c>
      <c r="S90" s="4">
        <v>3.4000000000000002E-2</v>
      </c>
      <c r="T90" s="1">
        <v>100.28400000000001</v>
      </c>
      <c r="U90" s="118">
        <v>0.6170734935615424</v>
      </c>
      <c r="V90" s="1"/>
      <c r="W90" s="1">
        <v>0.88488333333333336</v>
      </c>
      <c r="X90" s="1">
        <v>0.57568627450980392</v>
      </c>
      <c r="Y90" s="1">
        <v>0.2194642857142857</v>
      </c>
      <c r="Z90" s="1">
        <v>0.13338709677419355</v>
      </c>
      <c r="AA90" s="1">
        <v>1.7697666666666667</v>
      </c>
      <c r="AB90" s="1">
        <v>0.86352941176470588</v>
      </c>
      <c r="AC90" s="95">
        <v>0.2194642857142857</v>
      </c>
      <c r="AD90" s="1">
        <v>6.6693548387096777E-2</v>
      </c>
      <c r="AE90" s="18">
        <v>2.9194539125327554</v>
      </c>
      <c r="AF90" s="44">
        <v>2.4247913749476742</v>
      </c>
      <c r="AG90" s="44">
        <v>1.5775176913421336</v>
      </c>
      <c r="AH90" s="1">
        <v>0.60138448433019642</v>
      </c>
      <c r="AI90" s="89">
        <v>0.36551245752250794</v>
      </c>
      <c r="AJ90" s="93">
        <v>4.9692060081425122</v>
      </c>
      <c r="AK90" s="16">
        <v>0.96689694185270436</v>
      </c>
      <c r="AL90" s="16">
        <v>4.0023090662898078</v>
      </c>
      <c r="AM90" s="16">
        <v>16</v>
      </c>
      <c r="AN90" s="16">
        <v>15.999999999999998</v>
      </c>
    </row>
    <row r="91" spans="2:40" x14ac:dyDescent="0.25">
      <c r="B91" s="75" t="s">
        <v>204</v>
      </c>
      <c r="C91" s="75"/>
      <c r="D91" s="2" t="s">
        <v>32</v>
      </c>
      <c r="E91" s="2" t="s">
        <v>199</v>
      </c>
      <c r="F91" s="2">
        <v>1</v>
      </c>
      <c r="G91" s="2">
        <v>1165</v>
      </c>
      <c r="I91" s="4">
        <v>49.47</v>
      </c>
      <c r="J91" s="4">
        <v>2.1999999999999999E-2</v>
      </c>
      <c r="K91" s="4">
        <v>32.087000000000003</v>
      </c>
      <c r="L91" s="4">
        <v>0.995</v>
      </c>
      <c r="M91" s="4">
        <v>3.4000000000000002E-2</v>
      </c>
      <c r="N91" s="4">
        <v>8.5000000000000006E-2</v>
      </c>
      <c r="O91" s="4">
        <v>15.374000000000001</v>
      </c>
      <c r="P91" s="4">
        <v>2.657</v>
      </c>
      <c r="Q91" s="4">
        <v>5.8000000000000003E-2</v>
      </c>
      <c r="R91" s="4">
        <v>4.3999999999999997E-2</v>
      </c>
      <c r="S91" s="4">
        <v>3.2000000000000001E-2</v>
      </c>
      <c r="T91" s="1">
        <v>100.858</v>
      </c>
      <c r="U91" s="118">
        <v>0.75917040893561361</v>
      </c>
      <c r="V91" s="1"/>
      <c r="W91" s="1">
        <v>0.82450000000000001</v>
      </c>
      <c r="X91" s="1">
        <v>0.62915686274509808</v>
      </c>
      <c r="Y91" s="1">
        <v>0.27453571428571427</v>
      </c>
      <c r="Z91" s="1">
        <v>8.5709677419354841E-2</v>
      </c>
      <c r="AA91" s="1">
        <v>1.649</v>
      </c>
      <c r="AB91" s="1">
        <v>0.94373529411764712</v>
      </c>
      <c r="AC91" s="95">
        <v>0.27453571428571427</v>
      </c>
      <c r="AD91" s="1">
        <v>4.285483870967742E-2</v>
      </c>
      <c r="AE91" s="18">
        <v>2.9101258471130387</v>
      </c>
      <c r="AF91" s="44">
        <v>2.2665686456630376</v>
      </c>
      <c r="AG91" s="44">
        <v>1.7295660622216646</v>
      </c>
      <c r="AH91" s="1">
        <v>0.75470472057575022</v>
      </c>
      <c r="AI91" s="89">
        <v>0.2356177895313559</v>
      </c>
      <c r="AJ91" s="93">
        <v>4.9864572179918092</v>
      </c>
      <c r="AK91" s="16">
        <v>0.99032251010710615</v>
      </c>
      <c r="AL91" s="16">
        <v>3.9961347078847025</v>
      </c>
      <c r="AM91" s="16">
        <v>16</v>
      </c>
      <c r="AN91" s="16">
        <v>16.000000000000004</v>
      </c>
    </row>
    <row r="92" spans="2:40" x14ac:dyDescent="0.25">
      <c r="B92" s="75" t="s">
        <v>204</v>
      </c>
      <c r="C92" s="75"/>
      <c r="D92" s="2" t="s">
        <v>32</v>
      </c>
      <c r="E92" s="2" t="s">
        <v>91</v>
      </c>
      <c r="F92" s="2">
        <v>1</v>
      </c>
      <c r="G92" s="2">
        <v>1165</v>
      </c>
      <c r="I92" s="4">
        <v>53.335999999999999</v>
      </c>
      <c r="J92" s="4">
        <v>6.4000000000000001E-2</v>
      </c>
      <c r="K92" s="4">
        <v>29.257000000000001</v>
      </c>
      <c r="L92" s="4">
        <v>1.1000000000000001</v>
      </c>
      <c r="M92" s="4">
        <v>2.5999999999999999E-2</v>
      </c>
      <c r="N92" s="4">
        <v>8.4000000000000005E-2</v>
      </c>
      <c r="O92" s="4">
        <v>12.304</v>
      </c>
      <c r="P92" s="4">
        <v>4.0789999999999997</v>
      </c>
      <c r="Q92" s="4">
        <v>0.111</v>
      </c>
      <c r="R92" s="4">
        <v>0.03</v>
      </c>
      <c r="S92" s="4">
        <v>8.9999999999999993E-3</v>
      </c>
      <c r="T92" s="1">
        <v>100.39999999999999</v>
      </c>
      <c r="U92" s="118">
        <v>0.62087014118023787</v>
      </c>
      <c r="V92" s="1"/>
      <c r="W92" s="1">
        <v>0.88893333333333335</v>
      </c>
      <c r="X92" s="1">
        <v>0.57366666666666666</v>
      </c>
      <c r="Y92" s="1">
        <v>0.21971428571428572</v>
      </c>
      <c r="Z92" s="1">
        <v>0.13158064516129031</v>
      </c>
      <c r="AA92" s="1">
        <v>1.7778666666666667</v>
      </c>
      <c r="AB92" s="1">
        <v>0.86050000000000004</v>
      </c>
      <c r="AC92" s="95">
        <v>0.21971428571428572</v>
      </c>
      <c r="AD92" s="1">
        <v>6.5790322580645155E-2</v>
      </c>
      <c r="AE92" s="18">
        <v>2.9238712749615976</v>
      </c>
      <c r="AF92" s="44">
        <v>2.4322092178151959</v>
      </c>
      <c r="AG92" s="44">
        <v>1.569608543520306</v>
      </c>
      <c r="AH92" s="1">
        <v>0.60115994187786936</v>
      </c>
      <c r="AI92" s="89">
        <v>0.3600176144225597</v>
      </c>
      <c r="AJ92" s="93">
        <v>4.9629953176359312</v>
      </c>
      <c r="AK92" s="16">
        <v>0.961177556300429</v>
      </c>
      <c r="AL92" s="16">
        <v>4.0018177613355022</v>
      </c>
      <c r="AM92" s="16">
        <v>16</v>
      </c>
      <c r="AN92" s="16">
        <v>16</v>
      </c>
    </row>
    <row r="93" spans="2:40" x14ac:dyDescent="0.25">
      <c r="B93" s="75" t="s">
        <v>204</v>
      </c>
      <c r="C93" s="75"/>
      <c r="D93" s="2" t="s">
        <v>32</v>
      </c>
      <c r="E93" s="2" t="s">
        <v>89</v>
      </c>
      <c r="F93" s="2">
        <v>1</v>
      </c>
      <c r="G93" s="2">
        <v>1165</v>
      </c>
      <c r="I93" s="4">
        <v>53.17</v>
      </c>
      <c r="J93" s="4">
        <v>4.3999999999999997E-2</v>
      </c>
      <c r="K93" s="4">
        <v>29.494</v>
      </c>
      <c r="L93" s="4">
        <v>1.1539999999999999</v>
      </c>
      <c r="M93" s="4">
        <v>1.7000000000000001E-2</v>
      </c>
      <c r="N93" s="4">
        <v>0.13100000000000001</v>
      </c>
      <c r="O93" s="4">
        <v>12.52</v>
      </c>
      <c r="P93" s="4">
        <v>4.1340000000000003</v>
      </c>
      <c r="Q93" s="4">
        <v>0.115</v>
      </c>
      <c r="R93" s="4">
        <v>0.01</v>
      </c>
      <c r="S93" s="4">
        <v>3.9E-2</v>
      </c>
      <c r="T93" s="1">
        <v>100.82799999999999</v>
      </c>
      <c r="U93" s="118">
        <v>0.62172141073002696</v>
      </c>
      <c r="V93" s="1"/>
      <c r="W93" s="1">
        <v>0.88616666666666666</v>
      </c>
      <c r="X93" s="1">
        <v>0.57831372549019611</v>
      </c>
      <c r="Y93" s="1">
        <v>0.22357142857142856</v>
      </c>
      <c r="Z93" s="1">
        <v>0.13335483870967743</v>
      </c>
      <c r="AA93" s="1">
        <v>1.7723333333333333</v>
      </c>
      <c r="AB93" s="1">
        <v>0.86747058823529422</v>
      </c>
      <c r="AC93" s="95">
        <v>0.22357142857142856</v>
      </c>
      <c r="AD93" s="1">
        <v>6.6677419354838716E-2</v>
      </c>
      <c r="AE93" s="18">
        <v>2.9300527694948948</v>
      </c>
      <c r="AF93" s="44">
        <v>2.4195241147672051</v>
      </c>
      <c r="AG93" s="44">
        <v>1.578985147328634</v>
      </c>
      <c r="AH93" s="1">
        <v>0.61042294090824734</v>
      </c>
      <c r="AI93" s="89">
        <v>0.3641022171287821</v>
      </c>
      <c r="AJ93" s="93">
        <v>4.9730344201328691</v>
      </c>
      <c r="AK93" s="16">
        <v>0.97452515803702944</v>
      </c>
      <c r="AL93" s="16">
        <v>3.9985092620958391</v>
      </c>
      <c r="AM93" s="16">
        <v>16</v>
      </c>
      <c r="AN93" s="16">
        <v>15.999999999999998</v>
      </c>
    </row>
    <row r="94" spans="2:40" x14ac:dyDescent="0.25">
      <c r="B94" s="57" t="s">
        <v>135</v>
      </c>
      <c r="C94" s="57"/>
      <c r="D94" s="55"/>
      <c r="E94" s="55"/>
      <c r="F94" s="55"/>
      <c r="G94" s="55"/>
      <c r="H94" s="55"/>
      <c r="I94" s="13">
        <v>53.374857142857145</v>
      </c>
      <c r="J94" s="13">
        <v>4.5571428571428575E-2</v>
      </c>
      <c r="K94" s="13">
        <v>29.360000000000003</v>
      </c>
      <c r="L94" s="13">
        <v>1.1221428571428571</v>
      </c>
      <c r="M94" s="13">
        <v>1.714285714285714E-2</v>
      </c>
      <c r="N94" s="13">
        <v>0.1127142857142857</v>
      </c>
      <c r="O94" s="13">
        <v>12.313571428571427</v>
      </c>
      <c r="P94" s="13">
        <v>4.1184285714285718</v>
      </c>
      <c r="Q94" s="13">
        <v>0.12642857142857142</v>
      </c>
      <c r="R94" s="13">
        <v>1.6999999999999998E-2</v>
      </c>
      <c r="S94" s="13">
        <v>2.0857142857142855E-2</v>
      </c>
      <c r="T94" s="44"/>
      <c r="U94" s="116">
        <v>0.61827142594755713</v>
      </c>
      <c r="V94" s="1"/>
      <c r="W94" s="1"/>
      <c r="X94" s="1"/>
      <c r="Y94" s="1"/>
      <c r="Z94" s="1"/>
      <c r="AA94" s="1"/>
      <c r="AB94" s="1"/>
      <c r="AC94" s="18"/>
      <c r="AD94" s="44"/>
      <c r="AE94" s="44"/>
      <c r="AF94" s="44"/>
      <c r="AG94" s="44"/>
      <c r="AH94" s="1"/>
      <c r="AI94" s="16"/>
      <c r="AJ94" s="93"/>
      <c r="AK94" s="16"/>
      <c r="AL94" s="16"/>
      <c r="AM94" s="16"/>
      <c r="AN94" s="77"/>
    </row>
    <row r="95" spans="2:40" x14ac:dyDescent="0.25">
      <c r="B95" s="57" t="s">
        <v>203</v>
      </c>
      <c r="C95" s="57"/>
      <c r="D95" s="55"/>
      <c r="E95" s="55"/>
      <c r="F95" s="55"/>
      <c r="G95" s="55"/>
      <c r="H95" s="55"/>
      <c r="I95" s="13">
        <v>0.29726779653562035</v>
      </c>
      <c r="J95" s="13">
        <v>2.9832069672625486E-2</v>
      </c>
      <c r="K95" s="13">
        <v>0.10930385781541928</v>
      </c>
      <c r="L95" s="13">
        <v>4.91983352409021E-2</v>
      </c>
      <c r="M95" s="13">
        <v>1.3221555271961156E-2</v>
      </c>
      <c r="N95" s="13">
        <v>2.2141320991261995E-2</v>
      </c>
      <c r="O95" s="13">
        <v>0.12428442801742709</v>
      </c>
      <c r="P95" s="13">
        <v>7.9648932076659906E-2</v>
      </c>
      <c r="Q95" s="13">
        <v>1.4987296207757007E-2</v>
      </c>
      <c r="R95" s="13">
        <v>1.6522711641858305E-2</v>
      </c>
      <c r="S95" s="13">
        <v>1.6466416038192926E-2</v>
      </c>
      <c r="T95" s="44"/>
      <c r="U95" s="116">
        <v>5.4807871905592038E-3</v>
      </c>
      <c r="V95" s="1"/>
      <c r="W95" s="1"/>
      <c r="X95" s="1"/>
      <c r="Y95" s="1"/>
      <c r="Z95" s="1"/>
      <c r="AA95" s="1"/>
      <c r="AB95" s="1"/>
      <c r="AC95" s="18"/>
      <c r="AD95" s="44"/>
      <c r="AE95" s="44"/>
      <c r="AF95" s="44"/>
      <c r="AG95" s="44"/>
      <c r="AH95" s="1"/>
      <c r="AI95" s="16"/>
      <c r="AJ95" s="93"/>
      <c r="AK95" s="16"/>
      <c r="AL95" s="16"/>
      <c r="AM95" s="16"/>
      <c r="AN95" s="77"/>
    </row>
    <row r="96" spans="2:40" x14ac:dyDescent="0.25">
      <c r="B96" s="57" t="s">
        <v>168</v>
      </c>
      <c r="C96" s="57"/>
      <c r="D96" s="55"/>
      <c r="E96" s="55"/>
      <c r="F96" s="55"/>
      <c r="G96" s="55"/>
      <c r="H96" s="55"/>
      <c r="I96" s="13">
        <v>49.649333333333338</v>
      </c>
      <c r="J96" s="13">
        <v>1.2999999999999999E-2</v>
      </c>
      <c r="K96" s="13">
        <v>32.434000000000005</v>
      </c>
      <c r="L96" s="13">
        <v>0.92133333333333345</v>
      </c>
      <c r="M96" s="13">
        <v>3.6999999999999998E-2</v>
      </c>
      <c r="N96" s="13">
        <v>8.7666666666666671E-2</v>
      </c>
      <c r="O96" s="13">
        <v>15.216000000000001</v>
      </c>
      <c r="P96" s="13">
        <v>2.6856666666666666</v>
      </c>
      <c r="Q96" s="13">
        <v>6.8333333333333343E-2</v>
      </c>
      <c r="R96" s="13">
        <v>1.4666666666666666E-2</v>
      </c>
      <c r="S96" s="13">
        <v>1.0666666666666666E-2</v>
      </c>
      <c r="T96" s="44"/>
      <c r="U96" s="116">
        <v>0.75491003226732356</v>
      </c>
      <c r="V96" s="1"/>
      <c r="W96" s="1"/>
      <c r="X96" s="1"/>
      <c r="Y96" s="1"/>
      <c r="Z96" s="1"/>
      <c r="AA96" s="1"/>
      <c r="AB96" s="1"/>
      <c r="AC96" s="18"/>
      <c r="AD96" s="44"/>
      <c r="AE96" s="44"/>
      <c r="AF96" s="44"/>
      <c r="AG96" s="44"/>
      <c r="AH96" s="1"/>
      <c r="AI96" s="16"/>
      <c r="AJ96" s="93"/>
      <c r="AK96" s="16"/>
      <c r="AL96" s="16"/>
      <c r="AM96" s="16"/>
      <c r="AN96" s="77"/>
    </row>
    <row r="97" spans="1:40" x14ac:dyDescent="0.25">
      <c r="B97" s="57" t="s">
        <v>169</v>
      </c>
      <c r="C97" s="57"/>
      <c r="D97" s="55"/>
      <c r="E97" s="55"/>
      <c r="F97" s="55"/>
      <c r="G97" s="55"/>
      <c r="H97" s="56"/>
      <c r="I97" s="13">
        <v>0.26603821780588705</v>
      </c>
      <c r="J97" s="13">
        <v>1.1532562594670797E-2</v>
      </c>
      <c r="K97" s="13">
        <v>0.41936022701252734</v>
      </c>
      <c r="L97" s="13">
        <v>6.4655497317191307E-2</v>
      </c>
      <c r="M97" s="13">
        <v>2.9999999999999992E-3</v>
      </c>
      <c r="N97" s="13">
        <v>1.6165807537309486E-2</v>
      </c>
      <c r="O97" s="13">
        <v>0.22769936319629916</v>
      </c>
      <c r="P97" s="13">
        <v>0.17675218056174963</v>
      </c>
      <c r="Q97" s="13">
        <v>1.4571661996262903E-2</v>
      </c>
      <c r="R97" s="14">
        <v>2.5403411844343533E-2</v>
      </c>
      <c r="S97" s="14">
        <v>1.8475208614068026E-2</v>
      </c>
      <c r="T97" s="45"/>
      <c r="U97" s="117">
        <v>1.4071008957356485E-2</v>
      </c>
      <c r="V97" s="1"/>
      <c r="W97" s="11"/>
      <c r="X97" s="11"/>
      <c r="Y97" s="11"/>
      <c r="Z97" s="11"/>
      <c r="AA97" s="11"/>
      <c r="AB97" s="11"/>
      <c r="AC97" s="21"/>
      <c r="AD97" s="45"/>
      <c r="AE97" s="45"/>
      <c r="AF97" s="45"/>
      <c r="AG97" s="45"/>
      <c r="AH97" s="11"/>
      <c r="AI97" s="46"/>
      <c r="AJ97" s="94"/>
      <c r="AK97" s="46"/>
      <c r="AL97" s="46"/>
      <c r="AM97" s="46"/>
      <c r="AN97" s="105"/>
    </row>
    <row r="98" spans="1:40" x14ac:dyDescent="0.25">
      <c r="A98" t="s">
        <v>137</v>
      </c>
      <c r="B98" s="66" t="s">
        <v>13</v>
      </c>
      <c r="C98" s="66"/>
      <c r="D98" s="66" t="s">
        <v>32</v>
      </c>
      <c r="E98" s="66" t="s">
        <v>14</v>
      </c>
      <c r="F98" s="66">
        <v>1</v>
      </c>
      <c r="G98" s="66">
        <v>1137</v>
      </c>
      <c r="H98" s="88"/>
      <c r="I98" s="67">
        <v>52.8825</v>
      </c>
      <c r="J98" s="67">
        <v>0</v>
      </c>
      <c r="K98" s="67">
        <v>29.483599999999999</v>
      </c>
      <c r="L98" s="67">
        <v>0.87560000000000004</v>
      </c>
      <c r="M98" s="67">
        <v>0</v>
      </c>
      <c r="N98" s="67">
        <v>0.10299999999999999</v>
      </c>
      <c r="O98" s="67">
        <v>12.7544</v>
      </c>
      <c r="P98" s="67">
        <v>4.1226000000000003</v>
      </c>
      <c r="Q98" s="67">
        <v>9.8599999999999993E-2</v>
      </c>
      <c r="R98" s="69">
        <v>0</v>
      </c>
      <c r="S98" s="65">
        <v>0</v>
      </c>
      <c r="T98" s="68">
        <v>100.32030000000002</v>
      </c>
      <c r="U98" s="25">
        <v>0.6273103766873831</v>
      </c>
      <c r="V98" s="1"/>
      <c r="W98" s="1">
        <v>0.88137500000000002</v>
      </c>
      <c r="X98" s="1">
        <v>0.57810980392156863</v>
      </c>
      <c r="Y98" s="1">
        <v>0.22775714285714285</v>
      </c>
      <c r="Z98" s="1">
        <v>0.13298709677419357</v>
      </c>
      <c r="AA98" s="1">
        <v>1.76275</v>
      </c>
      <c r="AB98" s="1">
        <v>0.86716470588235295</v>
      </c>
      <c r="AC98" s="1">
        <v>0.22775714285714285</v>
      </c>
      <c r="AD98" s="95">
        <v>6.6493548387096785E-2</v>
      </c>
      <c r="AE98" s="18">
        <v>2.9241653971265928</v>
      </c>
      <c r="AF98" s="44">
        <v>2.4112863133284486</v>
      </c>
      <c r="AG98" s="44">
        <v>1.5816063058256375</v>
      </c>
      <c r="AH98" s="44">
        <v>0.62310331168256494</v>
      </c>
      <c r="AI98" s="97">
        <v>0.36382920584416256</v>
      </c>
      <c r="AJ98" s="92">
        <v>4.9798251366808142</v>
      </c>
      <c r="AK98" s="16">
        <v>0.9869325175267275</v>
      </c>
      <c r="AL98" s="16">
        <v>3.9928926191540861</v>
      </c>
      <c r="AM98" s="16">
        <v>16</v>
      </c>
      <c r="AN98" s="16">
        <v>15.999999999999998</v>
      </c>
    </row>
    <row r="99" spans="1:40" x14ac:dyDescent="0.25">
      <c r="A99" t="s">
        <v>137</v>
      </c>
      <c r="B99" s="24" t="s">
        <v>13</v>
      </c>
      <c r="C99" s="24"/>
      <c r="D99" s="24" t="s">
        <v>32</v>
      </c>
      <c r="E99" s="24" t="s">
        <v>14</v>
      </c>
      <c r="F99" s="24">
        <v>1</v>
      </c>
      <c r="G99" s="24">
        <v>1137</v>
      </c>
      <c r="H99" s="88"/>
      <c r="I99" s="69">
        <v>53.736499999999999</v>
      </c>
      <c r="J99" s="69">
        <v>0</v>
      </c>
      <c r="K99" s="69">
        <v>29.077100000000002</v>
      </c>
      <c r="L99" s="69">
        <v>0.99229999999999996</v>
      </c>
      <c r="M99" s="69">
        <v>0</v>
      </c>
      <c r="N99" s="69">
        <v>0.10680000000000001</v>
      </c>
      <c r="O99" s="69">
        <v>11.752700000000001</v>
      </c>
      <c r="P99" s="69">
        <v>4.5439999999999996</v>
      </c>
      <c r="Q99" s="69">
        <v>0.13</v>
      </c>
      <c r="R99" s="69">
        <v>0</v>
      </c>
      <c r="S99" s="65">
        <v>0</v>
      </c>
      <c r="T99" s="68">
        <v>100.33940000000001</v>
      </c>
      <c r="U99" s="25">
        <v>0.58383669396646243</v>
      </c>
      <c r="V99" s="1"/>
      <c r="W99" s="1">
        <v>0.89560833333333334</v>
      </c>
      <c r="X99" s="1">
        <v>0.57013921568627457</v>
      </c>
      <c r="Y99" s="1">
        <v>0.20986964285714288</v>
      </c>
      <c r="Z99" s="1">
        <v>0.1465806451612903</v>
      </c>
      <c r="AA99" s="1">
        <v>1.7912166666666667</v>
      </c>
      <c r="AB99" s="1">
        <v>0.85520882352941185</v>
      </c>
      <c r="AC99" s="1">
        <v>0.20986964285714288</v>
      </c>
      <c r="AD99" s="95">
        <v>7.3290322580645148E-2</v>
      </c>
      <c r="AE99" s="18">
        <v>2.9295854556338665</v>
      </c>
      <c r="AF99" s="44">
        <v>2.4456930085067015</v>
      </c>
      <c r="AG99" s="44">
        <v>1.5569143807424182</v>
      </c>
      <c r="AH99" s="44">
        <v>0.57310399996298167</v>
      </c>
      <c r="AI99" s="44">
        <v>0.40027682381997637</v>
      </c>
      <c r="AJ99" s="93">
        <v>4.9759882130320774</v>
      </c>
      <c r="AK99" s="16">
        <v>0.97338082378295798</v>
      </c>
      <c r="AL99" s="16">
        <v>4.0026073892491194</v>
      </c>
      <c r="AM99" s="16">
        <v>16</v>
      </c>
      <c r="AN99" s="16">
        <v>16</v>
      </c>
    </row>
    <row r="100" spans="1:40" x14ac:dyDescent="0.25">
      <c r="B100" s="2" t="s">
        <v>13</v>
      </c>
      <c r="C100" s="2"/>
      <c r="D100" s="2" t="s">
        <v>32</v>
      </c>
      <c r="E100" s="2" t="s">
        <v>15</v>
      </c>
      <c r="F100" s="2">
        <v>1</v>
      </c>
      <c r="G100" s="2">
        <v>1137</v>
      </c>
      <c r="I100" s="4">
        <v>54.833500000000001</v>
      </c>
      <c r="J100" s="4">
        <v>0</v>
      </c>
      <c r="K100" s="4">
        <v>27.746300000000002</v>
      </c>
      <c r="L100" s="4">
        <v>1.1060000000000001</v>
      </c>
      <c r="M100" s="4">
        <v>0</v>
      </c>
      <c r="N100" s="4">
        <v>0.1338</v>
      </c>
      <c r="O100" s="4">
        <v>10.8734</v>
      </c>
      <c r="P100" s="4">
        <v>4.9245999999999999</v>
      </c>
      <c r="Q100" s="4">
        <v>0.1452</v>
      </c>
      <c r="R100" s="4">
        <v>0</v>
      </c>
      <c r="S100" s="62">
        <v>0</v>
      </c>
      <c r="T100" s="16">
        <v>99.762799999999999</v>
      </c>
      <c r="U100" s="118">
        <v>0.54482418305416347</v>
      </c>
      <c r="V100" s="1"/>
      <c r="W100" s="1">
        <v>0.91389166666666666</v>
      </c>
      <c r="X100" s="1">
        <v>0.54404509803921575</v>
      </c>
      <c r="Y100" s="1">
        <v>0.19416785714285714</v>
      </c>
      <c r="Z100" s="1">
        <v>0.15885806451612902</v>
      </c>
      <c r="AA100" s="1">
        <v>1.8277833333333333</v>
      </c>
      <c r="AB100" s="1">
        <v>0.81606764705882362</v>
      </c>
      <c r="AC100" s="1">
        <v>0.19416785714285714</v>
      </c>
      <c r="AD100" s="95">
        <v>7.9429032258064511E-2</v>
      </c>
      <c r="AE100" s="18">
        <v>2.9174478697930786</v>
      </c>
      <c r="AF100" s="44">
        <v>2.5060030751644171</v>
      </c>
      <c r="AG100" s="44">
        <v>1.4918384075950668</v>
      </c>
      <c r="AH100" s="44">
        <v>0.53243208669672948</v>
      </c>
      <c r="AI100" s="44">
        <v>0.43560830316367188</v>
      </c>
      <c r="AJ100" s="93">
        <v>4.9658818726198861</v>
      </c>
      <c r="AK100" s="16">
        <v>0.96804038986040131</v>
      </c>
      <c r="AL100" s="16">
        <v>3.9978414827594841</v>
      </c>
      <c r="AM100" s="16">
        <v>16</v>
      </c>
      <c r="AN100" s="16">
        <v>16</v>
      </c>
    </row>
    <row r="101" spans="1:40" x14ac:dyDescent="0.25">
      <c r="B101" s="2" t="s">
        <v>13</v>
      </c>
      <c r="C101" s="2"/>
      <c r="D101" s="2" t="s">
        <v>32</v>
      </c>
      <c r="E101" s="2" t="s">
        <v>15</v>
      </c>
      <c r="F101" s="2">
        <v>1</v>
      </c>
      <c r="G101" s="2">
        <v>1137</v>
      </c>
      <c r="I101" s="4">
        <v>54.802599999999998</v>
      </c>
      <c r="J101" s="4">
        <v>0</v>
      </c>
      <c r="K101" s="4">
        <v>28.321400000000001</v>
      </c>
      <c r="L101" s="4">
        <v>1.0264</v>
      </c>
      <c r="M101" s="4">
        <v>0</v>
      </c>
      <c r="N101" s="4">
        <v>0.1148</v>
      </c>
      <c r="O101" s="4">
        <v>11.497299999999999</v>
      </c>
      <c r="P101" s="4">
        <v>4.7927999999999997</v>
      </c>
      <c r="Q101" s="4">
        <v>0.14860000000000001</v>
      </c>
      <c r="R101" s="4">
        <v>0</v>
      </c>
      <c r="S101" s="62">
        <v>0</v>
      </c>
      <c r="T101" s="16">
        <v>100.70389999999999</v>
      </c>
      <c r="U101" s="118">
        <v>0.56505897961507101</v>
      </c>
      <c r="V101" s="1"/>
      <c r="W101" s="1">
        <v>0.91337666666666661</v>
      </c>
      <c r="X101" s="1">
        <v>0.55532156862745097</v>
      </c>
      <c r="Y101" s="1">
        <v>0.20530892857142855</v>
      </c>
      <c r="Z101" s="1">
        <v>0.15460645161290321</v>
      </c>
      <c r="AA101" s="1">
        <v>1.8267533333333332</v>
      </c>
      <c r="AB101" s="1">
        <v>0.8329823529411764</v>
      </c>
      <c r="AC101" s="1">
        <v>0.20530892857142855</v>
      </c>
      <c r="AD101" s="95">
        <v>7.7303225806451603E-2</v>
      </c>
      <c r="AE101" s="18">
        <v>2.9423478406523897</v>
      </c>
      <c r="AF101" s="44">
        <v>2.4833954817908923</v>
      </c>
      <c r="AG101" s="44">
        <v>1.5098733357217826</v>
      </c>
      <c r="AH101" s="44">
        <v>0.55821796657707634</v>
      </c>
      <c r="AI101" s="44">
        <v>0.420362132516931</v>
      </c>
      <c r="AJ101" s="93">
        <v>4.9718489166066817</v>
      </c>
      <c r="AK101" s="16">
        <v>0.97858009909400734</v>
      </c>
      <c r="AL101" s="16">
        <v>3.9932688175126749</v>
      </c>
      <c r="AM101" s="16">
        <v>16</v>
      </c>
      <c r="AN101" s="16">
        <v>16</v>
      </c>
    </row>
    <row r="102" spans="1:40" x14ac:dyDescent="0.25">
      <c r="B102" s="2" t="s">
        <v>13</v>
      </c>
      <c r="C102" s="2"/>
      <c r="D102" s="2" t="s">
        <v>32</v>
      </c>
      <c r="E102" s="2" t="s">
        <v>16</v>
      </c>
      <c r="F102" s="2">
        <v>1</v>
      </c>
      <c r="G102" s="2">
        <v>1137</v>
      </c>
      <c r="I102" s="4">
        <v>48.3538</v>
      </c>
      <c r="J102" s="4">
        <v>0</v>
      </c>
      <c r="K102" s="4">
        <v>32.654400000000003</v>
      </c>
      <c r="L102" s="4">
        <v>0.90210000000000001</v>
      </c>
      <c r="M102" s="4">
        <v>0</v>
      </c>
      <c r="N102" s="4">
        <v>7.7600000000000002E-2</v>
      </c>
      <c r="O102" s="4">
        <v>16.0913</v>
      </c>
      <c r="P102" s="4">
        <v>2.2101999999999999</v>
      </c>
      <c r="Q102" s="4">
        <v>5.7299999999999997E-2</v>
      </c>
      <c r="R102" s="4">
        <v>0</v>
      </c>
      <c r="S102" s="62">
        <v>0</v>
      </c>
      <c r="T102" s="16">
        <v>100.34670000000001</v>
      </c>
      <c r="U102" s="118">
        <v>0.79821880328166062</v>
      </c>
      <c r="V102" s="1"/>
      <c r="W102" s="1">
        <v>0.80589666666666671</v>
      </c>
      <c r="X102" s="1">
        <v>0.64028235294117652</v>
      </c>
      <c r="Y102" s="1">
        <v>0.28734464285714284</v>
      </c>
      <c r="Z102" s="1">
        <v>7.1296774193548379E-2</v>
      </c>
      <c r="AA102" s="1">
        <v>1.6117933333333334</v>
      </c>
      <c r="AB102" s="1">
        <v>0.96042352941176479</v>
      </c>
      <c r="AC102" s="1">
        <v>0.28734464285714284</v>
      </c>
      <c r="AD102" s="95">
        <v>3.5648387096774189E-2</v>
      </c>
      <c r="AE102" s="18">
        <v>2.8952098926990151</v>
      </c>
      <c r="AF102" s="44">
        <v>2.2268414285235312</v>
      </c>
      <c r="AG102" s="44">
        <v>1.7692184723623836</v>
      </c>
      <c r="AH102" s="44">
        <v>0.79398635264891337</v>
      </c>
      <c r="AI102" s="44">
        <v>0.19700616352089914</v>
      </c>
      <c r="AJ102" s="93">
        <v>4.9870524170557271</v>
      </c>
      <c r="AK102" s="16">
        <v>0.99099251616981254</v>
      </c>
      <c r="AL102" s="16">
        <v>3.996059900885915</v>
      </c>
      <c r="AM102" s="16">
        <v>16</v>
      </c>
      <c r="AN102" s="16">
        <v>16</v>
      </c>
    </row>
    <row r="103" spans="1:40" x14ac:dyDescent="0.25">
      <c r="B103" s="2" t="s">
        <v>13</v>
      </c>
      <c r="C103" s="2"/>
      <c r="D103" s="2" t="s">
        <v>32</v>
      </c>
      <c r="E103" s="2" t="s">
        <v>16</v>
      </c>
      <c r="F103" s="2">
        <v>1</v>
      </c>
      <c r="G103" s="2">
        <v>1137</v>
      </c>
      <c r="I103" s="4">
        <v>48.183300000000003</v>
      </c>
      <c r="J103" s="4">
        <v>0</v>
      </c>
      <c r="K103" s="4">
        <v>32.647100000000002</v>
      </c>
      <c r="L103" s="4">
        <v>0.81520000000000004</v>
      </c>
      <c r="M103" s="4">
        <v>0</v>
      </c>
      <c r="N103" s="4">
        <v>5.79E-2</v>
      </c>
      <c r="O103" s="4">
        <v>16.254100000000001</v>
      </c>
      <c r="P103" s="4">
        <v>2.2057000000000002</v>
      </c>
      <c r="Q103" s="4">
        <v>4.8500000000000001E-2</v>
      </c>
      <c r="R103" s="4">
        <v>0</v>
      </c>
      <c r="S103" s="62">
        <v>0</v>
      </c>
      <c r="T103" s="16">
        <v>100.21180000000003</v>
      </c>
      <c r="U103" s="118">
        <v>0.80056885058056693</v>
      </c>
      <c r="V103" s="1"/>
      <c r="W103" s="1">
        <v>0.80305500000000007</v>
      </c>
      <c r="X103" s="1">
        <v>0.64013921568627452</v>
      </c>
      <c r="Y103" s="1">
        <v>0.29025178571428573</v>
      </c>
      <c r="Z103" s="1">
        <v>7.1151612903225817E-2</v>
      </c>
      <c r="AA103" s="1">
        <v>1.6061100000000001</v>
      </c>
      <c r="AB103" s="1">
        <v>0.96020882352941173</v>
      </c>
      <c r="AC103" s="1">
        <v>0.29025178571428573</v>
      </c>
      <c r="AD103" s="95">
        <v>3.5575806451612908E-2</v>
      </c>
      <c r="AE103" s="18">
        <v>2.8921464156953101</v>
      </c>
      <c r="AF103" s="44">
        <v>2.2213398205344594</v>
      </c>
      <c r="AG103" s="44">
        <v>1.7706965656021301</v>
      </c>
      <c r="AH103" s="44">
        <v>0.80286885653956186</v>
      </c>
      <c r="AI103" s="44">
        <v>0.19681330797665036</v>
      </c>
      <c r="AJ103" s="93">
        <v>4.9917185506528012</v>
      </c>
      <c r="AK103" s="16">
        <v>0.99968216451621217</v>
      </c>
      <c r="AL103" s="16">
        <v>3.9920363861365895</v>
      </c>
      <c r="AM103" s="16">
        <v>16</v>
      </c>
      <c r="AN103" s="16">
        <v>16.000000000000004</v>
      </c>
    </row>
    <row r="104" spans="1:40" x14ac:dyDescent="0.25">
      <c r="B104" s="2" t="s">
        <v>13</v>
      </c>
      <c r="C104" s="2"/>
      <c r="D104" s="2" t="s">
        <v>32</v>
      </c>
      <c r="E104" s="2" t="s">
        <v>17</v>
      </c>
      <c r="F104" s="2">
        <v>1</v>
      </c>
      <c r="G104" s="2">
        <v>1137</v>
      </c>
      <c r="I104" s="4">
        <v>54.438499999999998</v>
      </c>
      <c r="J104" s="4">
        <v>0</v>
      </c>
      <c r="K104" s="4">
        <v>28.189399999999999</v>
      </c>
      <c r="L104" s="4">
        <v>0.9083</v>
      </c>
      <c r="M104" s="4">
        <v>0</v>
      </c>
      <c r="N104" s="4">
        <v>0.1193</v>
      </c>
      <c r="O104" s="4">
        <v>11.575799999999999</v>
      </c>
      <c r="P104" s="4">
        <v>4.6307999999999998</v>
      </c>
      <c r="Q104" s="4">
        <v>0.1323</v>
      </c>
      <c r="R104" s="4">
        <v>0</v>
      </c>
      <c r="S104" s="62">
        <v>0</v>
      </c>
      <c r="T104" s="16">
        <v>99.994399999999985</v>
      </c>
      <c r="U104" s="118">
        <v>0.57553753743294822</v>
      </c>
      <c r="V104" s="1"/>
      <c r="W104" s="1">
        <v>0.90730833333333327</v>
      </c>
      <c r="X104" s="1">
        <v>0.5527333333333333</v>
      </c>
      <c r="Y104" s="1">
        <v>0.20671071428571428</v>
      </c>
      <c r="Z104" s="1">
        <v>0.14938064516129032</v>
      </c>
      <c r="AA104" s="1">
        <v>1.8146166666666665</v>
      </c>
      <c r="AB104" s="1">
        <v>0.82909999999999995</v>
      </c>
      <c r="AC104" s="1">
        <v>0.20671071428571428</v>
      </c>
      <c r="AD104" s="95">
        <v>7.469032258064516E-2</v>
      </c>
      <c r="AE104" s="18">
        <v>2.9251177035330258</v>
      </c>
      <c r="AF104" s="44">
        <v>2.4814272115955265</v>
      </c>
      <c r="AG104" s="44">
        <v>1.5116884566135005</v>
      </c>
      <c r="AH104" s="44">
        <v>0.56533988778925159</v>
      </c>
      <c r="AI104" s="44">
        <v>0.40854600819889025</v>
      </c>
      <c r="AJ104" s="93">
        <v>4.9670015641971688</v>
      </c>
      <c r="AK104" s="16">
        <v>0.97388589598814179</v>
      </c>
      <c r="AL104" s="16">
        <v>3.9931156682090272</v>
      </c>
      <c r="AM104" s="16">
        <v>16</v>
      </c>
      <c r="AN104" s="16">
        <v>16</v>
      </c>
    </row>
    <row r="105" spans="1:40" x14ac:dyDescent="0.25">
      <c r="B105" s="2" t="s">
        <v>13</v>
      </c>
      <c r="C105" s="2"/>
      <c r="D105" s="2" t="s">
        <v>32</v>
      </c>
      <c r="E105" s="2" t="s">
        <v>17</v>
      </c>
      <c r="F105" s="2">
        <v>1</v>
      </c>
      <c r="G105" s="2">
        <v>1137</v>
      </c>
      <c r="I105" s="4">
        <v>55.0685</v>
      </c>
      <c r="J105" s="4">
        <v>0</v>
      </c>
      <c r="K105" s="4">
        <v>27.872900000000001</v>
      </c>
      <c r="L105" s="4">
        <v>1.0276000000000001</v>
      </c>
      <c r="M105" s="4">
        <v>0</v>
      </c>
      <c r="N105" s="4">
        <v>0.1171</v>
      </c>
      <c r="O105" s="4">
        <v>11.178100000000001</v>
      </c>
      <c r="P105" s="4">
        <v>4.9096000000000002</v>
      </c>
      <c r="Q105" s="4">
        <v>0.1678</v>
      </c>
      <c r="R105" s="4">
        <v>0</v>
      </c>
      <c r="S105" s="62">
        <v>0</v>
      </c>
      <c r="T105" s="16">
        <v>100.3416</v>
      </c>
      <c r="U105" s="118">
        <v>0.55167539052671266</v>
      </c>
      <c r="V105" s="1"/>
      <c r="W105" s="1">
        <v>0.91780833333333334</v>
      </c>
      <c r="X105" s="1">
        <v>0.54652745098039224</v>
      </c>
      <c r="Y105" s="1">
        <v>0.19960892857142859</v>
      </c>
      <c r="Z105" s="1">
        <v>0.15837419354838711</v>
      </c>
      <c r="AA105" s="1">
        <v>1.8356166666666667</v>
      </c>
      <c r="AB105" s="1">
        <v>0.8197911764705883</v>
      </c>
      <c r="AC105" s="1">
        <v>0.19960892857142859</v>
      </c>
      <c r="AD105" s="95">
        <v>7.9187096774193555E-2</v>
      </c>
      <c r="AE105" s="18">
        <v>2.9342038684828773</v>
      </c>
      <c r="AF105" s="44">
        <v>2.5023709993481367</v>
      </c>
      <c r="AG105" s="44">
        <v>1.4900871936017803</v>
      </c>
      <c r="AH105" s="44">
        <v>0.54422647510075262</v>
      </c>
      <c r="AI105" s="44">
        <v>0.43180147160060584</v>
      </c>
      <c r="AJ105" s="93">
        <v>4.9684861396512758</v>
      </c>
      <c r="AK105" s="16">
        <v>0.9760279467013584</v>
      </c>
      <c r="AL105" s="16">
        <v>3.992458192949917</v>
      </c>
      <c r="AM105" s="16">
        <v>16</v>
      </c>
      <c r="AN105" s="16">
        <v>15.999999999999998</v>
      </c>
    </row>
    <row r="106" spans="1:40" x14ac:dyDescent="0.25">
      <c r="B106" s="2" t="s">
        <v>13</v>
      </c>
      <c r="C106" s="2"/>
      <c r="D106" s="2" t="s">
        <v>32</v>
      </c>
      <c r="E106" s="2" t="s">
        <v>18</v>
      </c>
      <c r="F106" s="2">
        <v>1</v>
      </c>
      <c r="G106" s="2">
        <v>1137</v>
      </c>
      <c r="I106" s="4">
        <v>45.893099999999997</v>
      </c>
      <c r="J106" s="4">
        <v>0</v>
      </c>
      <c r="K106" s="4">
        <v>33.893999999999998</v>
      </c>
      <c r="L106" s="4">
        <v>0.7359</v>
      </c>
      <c r="M106" s="4">
        <v>0</v>
      </c>
      <c r="N106" s="4">
        <v>4.3799999999999999E-2</v>
      </c>
      <c r="O106" s="4">
        <v>17.9649</v>
      </c>
      <c r="P106" s="4">
        <v>1.2318</v>
      </c>
      <c r="Q106" s="4">
        <v>3.0499999999999999E-2</v>
      </c>
      <c r="R106" s="4">
        <v>0</v>
      </c>
      <c r="S106" s="62">
        <v>0</v>
      </c>
      <c r="T106" s="16">
        <v>99.794000000000011</v>
      </c>
      <c r="U106" s="118">
        <v>0.88802261019253437</v>
      </c>
      <c r="V106" s="1"/>
      <c r="W106" s="1">
        <v>0.76488499999999993</v>
      </c>
      <c r="X106" s="1">
        <v>0.66458823529411759</v>
      </c>
      <c r="Y106" s="1">
        <v>0.32080178571428569</v>
      </c>
      <c r="Z106" s="1">
        <v>3.9735483870967744E-2</v>
      </c>
      <c r="AA106" s="1">
        <v>1.5297699999999999</v>
      </c>
      <c r="AB106" s="1">
        <v>0.99688235294117633</v>
      </c>
      <c r="AC106" s="1">
        <v>0.32080178571428569</v>
      </c>
      <c r="AD106" s="95">
        <v>1.9867741935483872E-2</v>
      </c>
      <c r="AE106" s="18">
        <v>2.8673218805909455</v>
      </c>
      <c r="AF106" s="44">
        <v>2.134075020115592</v>
      </c>
      <c r="AG106" s="44">
        <v>1.8542410317941651</v>
      </c>
      <c r="AH106" s="44">
        <v>0.8950562206100684</v>
      </c>
      <c r="AI106" s="44">
        <v>0.11086438293500106</v>
      </c>
      <c r="AJ106" s="93">
        <v>4.9942366554548272</v>
      </c>
      <c r="AK106" s="16">
        <v>1.0059206035450694</v>
      </c>
      <c r="AL106" s="16">
        <v>3.9883160519097571</v>
      </c>
      <c r="AM106" s="16">
        <v>16</v>
      </c>
      <c r="AN106" s="16">
        <v>16</v>
      </c>
    </row>
    <row r="107" spans="1:40" x14ac:dyDescent="0.25">
      <c r="B107" s="2" t="s">
        <v>13</v>
      </c>
      <c r="C107" s="2"/>
      <c r="D107" s="2" t="s">
        <v>32</v>
      </c>
      <c r="E107" s="2" t="s">
        <v>18</v>
      </c>
      <c r="F107" s="2">
        <v>1</v>
      </c>
      <c r="G107" s="2">
        <v>1137</v>
      </c>
      <c r="I107" s="4">
        <v>46.177500000000002</v>
      </c>
      <c r="J107" s="4">
        <v>0</v>
      </c>
      <c r="K107" s="4">
        <v>33.770400000000002</v>
      </c>
      <c r="L107" s="4">
        <v>0.72729999999999995</v>
      </c>
      <c r="M107" s="4">
        <v>0</v>
      </c>
      <c r="N107" s="4">
        <v>6.59E-2</v>
      </c>
      <c r="O107" s="4">
        <v>17.746600000000001</v>
      </c>
      <c r="P107" s="4">
        <v>1.2405999999999999</v>
      </c>
      <c r="Q107" s="4">
        <v>1.9199999999999998E-2</v>
      </c>
      <c r="R107" s="4">
        <v>0</v>
      </c>
      <c r="S107" s="62">
        <v>0</v>
      </c>
      <c r="T107" s="16">
        <v>99.747500000000002</v>
      </c>
      <c r="U107" s="118">
        <v>0.886691678984045</v>
      </c>
      <c r="V107" s="1"/>
      <c r="W107" s="1">
        <v>0.769625</v>
      </c>
      <c r="X107" s="1">
        <v>0.66216470588235299</v>
      </c>
      <c r="Y107" s="1">
        <v>0.31690357142857145</v>
      </c>
      <c r="Z107" s="1">
        <v>4.0019354838709678E-2</v>
      </c>
      <c r="AA107" s="1">
        <v>1.53925</v>
      </c>
      <c r="AB107" s="1">
        <v>0.99324705882352948</v>
      </c>
      <c r="AC107" s="1">
        <v>0.31690357142857145</v>
      </c>
      <c r="AD107" s="95">
        <v>2.0009677419354839E-2</v>
      </c>
      <c r="AE107" s="18">
        <v>2.8694103076714557</v>
      </c>
      <c r="AF107" s="44">
        <v>2.1457370469253121</v>
      </c>
      <c r="AG107" s="44">
        <v>1.8461345987697486</v>
      </c>
      <c r="AH107" s="44">
        <v>0.88353644114630836</v>
      </c>
      <c r="AI107" s="44">
        <v>0.11157513369689018</v>
      </c>
      <c r="AJ107" s="93">
        <v>4.9869832205382592</v>
      </c>
      <c r="AK107" s="16">
        <v>0.99511157484319857</v>
      </c>
      <c r="AL107" s="16">
        <v>3.9918716456950607</v>
      </c>
      <c r="AM107" s="16">
        <v>16</v>
      </c>
      <c r="AN107" s="16">
        <v>16</v>
      </c>
    </row>
    <row r="108" spans="1:40" x14ac:dyDescent="0.25">
      <c r="B108" s="2" t="s">
        <v>13</v>
      </c>
      <c r="C108" s="2"/>
      <c r="D108" s="2" t="s">
        <v>32</v>
      </c>
      <c r="E108" s="2" t="s">
        <v>19</v>
      </c>
      <c r="F108" s="2">
        <v>1</v>
      </c>
      <c r="G108" s="2">
        <v>1137</v>
      </c>
      <c r="I108" s="4">
        <v>54.363799999999998</v>
      </c>
      <c r="J108" s="4">
        <v>0</v>
      </c>
      <c r="K108" s="4">
        <v>28.1005</v>
      </c>
      <c r="L108" s="4">
        <v>0.96460000000000001</v>
      </c>
      <c r="M108" s="4">
        <v>0</v>
      </c>
      <c r="N108" s="4">
        <v>0.10340000000000001</v>
      </c>
      <c r="O108" s="4">
        <v>11.6358</v>
      </c>
      <c r="P108" s="4">
        <v>4.6597999999999997</v>
      </c>
      <c r="Q108" s="4">
        <v>0.13159999999999999</v>
      </c>
      <c r="R108" s="4">
        <v>0</v>
      </c>
      <c r="S108" s="62">
        <v>0</v>
      </c>
      <c r="T108" s="16">
        <v>99.959500000000006</v>
      </c>
      <c r="U108" s="118">
        <v>0.57532714356466652</v>
      </c>
      <c r="V108" s="1"/>
      <c r="W108" s="1">
        <v>0.90606333333333333</v>
      </c>
      <c r="X108" s="1">
        <v>0.55099019607843136</v>
      </c>
      <c r="Y108" s="1">
        <v>0.20778214285714286</v>
      </c>
      <c r="Z108" s="1">
        <v>0.15031612903225805</v>
      </c>
      <c r="AA108" s="1">
        <v>1.8121266666666667</v>
      </c>
      <c r="AB108" s="1">
        <v>0.82648529411764704</v>
      </c>
      <c r="AC108" s="1">
        <v>0.20778214285714286</v>
      </c>
      <c r="AD108" s="95">
        <v>7.5158064516129025E-2</v>
      </c>
      <c r="AE108" s="18">
        <v>2.9215521681575853</v>
      </c>
      <c r="AF108" s="44">
        <v>2.4810464607372671</v>
      </c>
      <c r="AG108" s="44">
        <v>1.5087601777815294</v>
      </c>
      <c r="AH108" s="44">
        <v>0.56896370394282914</v>
      </c>
      <c r="AI108" s="44">
        <v>0.41160621582068607</v>
      </c>
      <c r="AJ108" s="93">
        <v>4.9703765582823118</v>
      </c>
      <c r="AK108" s="16">
        <v>0.98056991976351515</v>
      </c>
      <c r="AL108" s="16">
        <v>3.9898066385187967</v>
      </c>
      <c r="AM108" s="16">
        <v>16</v>
      </c>
      <c r="AN108" s="16">
        <v>16</v>
      </c>
    </row>
    <row r="109" spans="1:40" x14ac:dyDescent="0.25">
      <c r="B109" s="2" t="s">
        <v>13</v>
      </c>
      <c r="C109" s="2"/>
      <c r="D109" s="2" t="s">
        <v>32</v>
      </c>
      <c r="E109" s="2" t="s">
        <v>19</v>
      </c>
      <c r="F109" s="2">
        <v>1</v>
      </c>
      <c r="G109" s="2">
        <v>1137</v>
      </c>
      <c r="I109" s="4">
        <v>55.434399999999997</v>
      </c>
      <c r="J109" s="4">
        <v>0</v>
      </c>
      <c r="K109" s="4">
        <v>27.759799999999998</v>
      </c>
      <c r="L109" s="4">
        <v>1.0874999999999999</v>
      </c>
      <c r="M109" s="4">
        <v>0</v>
      </c>
      <c r="N109" s="4">
        <v>9.6500000000000002E-2</v>
      </c>
      <c r="O109" s="4">
        <v>11.106999999999999</v>
      </c>
      <c r="P109" s="4">
        <v>4.8906000000000001</v>
      </c>
      <c r="Q109" s="4">
        <v>0.17780000000000001</v>
      </c>
      <c r="R109" s="4">
        <v>0</v>
      </c>
      <c r="S109" s="62">
        <v>0</v>
      </c>
      <c r="T109" s="16">
        <v>100.55360000000002</v>
      </c>
      <c r="U109" s="118">
        <v>0.550709679271283</v>
      </c>
      <c r="V109" s="1"/>
      <c r="W109" s="1">
        <v>0.92390666666666665</v>
      </c>
      <c r="X109" s="1">
        <v>0.54430980392156858</v>
      </c>
      <c r="Y109" s="1">
        <v>0.19833928571428569</v>
      </c>
      <c r="Z109" s="1">
        <v>0.15776129032258066</v>
      </c>
      <c r="AA109" s="1">
        <v>1.8478133333333333</v>
      </c>
      <c r="AB109" s="1">
        <v>0.81646470588235287</v>
      </c>
      <c r="AC109" s="1">
        <v>0.19833928571428569</v>
      </c>
      <c r="AD109" s="95">
        <v>7.8880645161290328E-2</v>
      </c>
      <c r="AE109" s="18">
        <v>2.9414979700912625</v>
      </c>
      <c r="AF109" s="44">
        <v>2.5127514648952873</v>
      </c>
      <c r="AG109" s="44">
        <v>1.4803608486724358</v>
      </c>
      <c r="AH109" s="44">
        <v>0.53942389280828107</v>
      </c>
      <c r="AI109" s="44">
        <v>0.42906380878498035</v>
      </c>
      <c r="AJ109" s="93">
        <v>4.9616000151609843</v>
      </c>
      <c r="AK109" s="16">
        <v>0.96848770159326136</v>
      </c>
      <c r="AL109" s="16">
        <v>3.9931123135677229</v>
      </c>
      <c r="AM109" s="16">
        <v>16</v>
      </c>
      <c r="AN109" s="16">
        <v>15.999999999999998</v>
      </c>
    </row>
    <row r="110" spans="1:40" x14ac:dyDescent="0.25">
      <c r="B110" s="2" t="s">
        <v>13</v>
      </c>
      <c r="C110" s="2"/>
      <c r="D110" s="2" t="s">
        <v>32</v>
      </c>
      <c r="E110" s="2" t="s">
        <v>197</v>
      </c>
      <c r="F110" s="2">
        <v>1</v>
      </c>
      <c r="G110" s="2">
        <v>1137</v>
      </c>
      <c r="I110" s="4">
        <v>47.445</v>
      </c>
      <c r="J110" s="4">
        <v>2E-3</v>
      </c>
      <c r="K110" s="4">
        <v>32.969000000000001</v>
      </c>
      <c r="L110" s="4">
        <v>0.77200000000000002</v>
      </c>
      <c r="M110" s="4">
        <v>1.7000000000000001E-2</v>
      </c>
      <c r="N110" s="4">
        <v>8.2000000000000003E-2</v>
      </c>
      <c r="O110" s="4">
        <v>16.507999999999999</v>
      </c>
      <c r="P110" s="4">
        <v>2.1179999999999999</v>
      </c>
      <c r="Q110" s="4">
        <v>3.9E-2</v>
      </c>
      <c r="R110" s="4">
        <v>2.4E-2</v>
      </c>
      <c r="S110" s="62">
        <v>4.0000000000000001E-3</v>
      </c>
      <c r="T110" s="16">
        <v>99.97999999999999</v>
      </c>
      <c r="U110" s="118">
        <v>0.8097285661976259</v>
      </c>
      <c r="V110" s="1"/>
      <c r="W110" s="1">
        <v>0.79074999999999995</v>
      </c>
      <c r="X110" s="1">
        <v>0.64645098039215687</v>
      </c>
      <c r="Y110" s="1">
        <v>0.29478571428571426</v>
      </c>
      <c r="Z110" s="1">
        <v>6.8322580645161293E-2</v>
      </c>
      <c r="AA110" s="1">
        <v>1.5814999999999999</v>
      </c>
      <c r="AB110" s="1">
        <v>0.96967647058823525</v>
      </c>
      <c r="AC110" s="1">
        <v>0.29478571428571426</v>
      </c>
      <c r="AD110" s="95">
        <v>3.4161290322580647E-2</v>
      </c>
      <c r="AE110" s="18">
        <v>2.8801234751965299</v>
      </c>
      <c r="AF110" s="44">
        <v>2.1964336093501458</v>
      </c>
      <c r="AG110" s="44">
        <v>1.7956201835354861</v>
      </c>
      <c r="AH110" s="44">
        <v>0.81881410106030006</v>
      </c>
      <c r="AI110" s="44">
        <v>0.1897768098723592</v>
      </c>
      <c r="AJ110" s="93">
        <v>5.000644703818292</v>
      </c>
      <c r="AK110" s="16">
        <v>1.0085909109326592</v>
      </c>
      <c r="AL110" s="16">
        <v>3.9920537928856321</v>
      </c>
      <c r="AM110" s="16">
        <v>16</v>
      </c>
      <c r="AN110" s="16">
        <v>16</v>
      </c>
    </row>
    <row r="111" spans="1:40" x14ac:dyDescent="0.25">
      <c r="B111" s="2" t="s">
        <v>13</v>
      </c>
      <c r="C111" s="2"/>
      <c r="D111" s="2" t="s">
        <v>32</v>
      </c>
      <c r="E111" s="2" t="s">
        <v>83</v>
      </c>
      <c r="F111" s="2">
        <v>1</v>
      </c>
      <c r="G111" s="2">
        <v>1137</v>
      </c>
      <c r="I111" s="4">
        <v>53.63</v>
      </c>
      <c r="J111" s="4">
        <v>5.5E-2</v>
      </c>
      <c r="K111" s="4">
        <v>28.411000000000001</v>
      </c>
      <c r="L111" s="4">
        <v>0.89400000000000002</v>
      </c>
      <c r="M111" s="4">
        <v>0</v>
      </c>
      <c r="N111" s="4">
        <v>0.11</v>
      </c>
      <c r="O111" s="4">
        <v>11.536</v>
      </c>
      <c r="P111" s="4">
        <v>4.5990000000000002</v>
      </c>
      <c r="Q111" s="4">
        <v>0.125</v>
      </c>
      <c r="R111" s="4">
        <v>0</v>
      </c>
      <c r="S111" s="62">
        <v>2E-3</v>
      </c>
      <c r="T111" s="16">
        <v>99.362000000000009</v>
      </c>
      <c r="U111" s="118">
        <v>0.57659854407253952</v>
      </c>
      <c r="V111" s="1"/>
      <c r="W111" s="1">
        <v>0.89383333333333337</v>
      </c>
      <c r="X111" s="1">
        <v>0.55707843137254909</v>
      </c>
      <c r="Y111" s="1">
        <v>0.20599999999999999</v>
      </c>
      <c r="Z111" s="1">
        <v>0.14835483870967742</v>
      </c>
      <c r="AA111" s="1">
        <v>1.7876666666666667</v>
      </c>
      <c r="AB111" s="1">
        <v>0.83561764705882369</v>
      </c>
      <c r="AC111" s="1">
        <v>0.20599999999999999</v>
      </c>
      <c r="AD111" s="95">
        <v>7.4177419354838708E-2</v>
      </c>
      <c r="AE111" s="18">
        <v>2.903461733080329</v>
      </c>
      <c r="AF111" s="44">
        <v>2.462807270781699</v>
      </c>
      <c r="AG111" s="44">
        <v>1.5349358320119086</v>
      </c>
      <c r="AH111" s="44">
        <v>0.56759831935226179</v>
      </c>
      <c r="AI111" s="44">
        <v>0.4087667821329552</v>
      </c>
      <c r="AJ111" s="93">
        <v>4.9741082042788243</v>
      </c>
      <c r="AK111" s="16">
        <v>0.97636510148521705</v>
      </c>
      <c r="AL111" s="16">
        <v>3.9977431027936077</v>
      </c>
      <c r="AM111" s="16">
        <v>16</v>
      </c>
      <c r="AN111" s="16">
        <v>16</v>
      </c>
    </row>
    <row r="112" spans="1:40" x14ac:dyDescent="0.25">
      <c r="B112" s="2" t="s">
        <v>13</v>
      </c>
      <c r="C112" s="2"/>
      <c r="D112" s="2" t="s">
        <v>32</v>
      </c>
      <c r="E112" s="2" t="s">
        <v>75</v>
      </c>
      <c r="F112" s="2">
        <v>1</v>
      </c>
      <c r="G112" s="2">
        <v>1137</v>
      </c>
      <c r="I112" s="4">
        <v>54.09</v>
      </c>
      <c r="J112" s="4">
        <v>6.5000000000000002E-2</v>
      </c>
      <c r="K112" s="4">
        <v>28.225999999999999</v>
      </c>
      <c r="L112" s="4">
        <v>0.90900000000000003</v>
      </c>
      <c r="M112" s="4">
        <v>0</v>
      </c>
      <c r="N112" s="4">
        <v>0.13700000000000001</v>
      </c>
      <c r="O112" s="4">
        <v>11.281000000000001</v>
      </c>
      <c r="P112" s="4">
        <v>4.7789999999999999</v>
      </c>
      <c r="Q112" s="4">
        <v>0.15</v>
      </c>
      <c r="R112" s="4">
        <v>0</v>
      </c>
      <c r="S112" s="62">
        <v>0</v>
      </c>
      <c r="T112" s="16">
        <v>99.637000000000015</v>
      </c>
      <c r="U112" s="118">
        <v>0.5610351496781717</v>
      </c>
      <c r="V112" s="1"/>
      <c r="W112" s="1">
        <v>0.90150000000000008</v>
      </c>
      <c r="X112" s="1">
        <v>0.5534509803921569</v>
      </c>
      <c r="Y112" s="1">
        <v>0.20144642857142858</v>
      </c>
      <c r="Z112" s="1">
        <v>0.15416129032258064</v>
      </c>
      <c r="AA112" s="1">
        <v>1.8030000000000002</v>
      </c>
      <c r="AB112" s="1">
        <v>0.83017647058823529</v>
      </c>
      <c r="AC112" s="1">
        <v>0.20144642857142858</v>
      </c>
      <c r="AD112" s="95">
        <v>7.7080645161290318E-2</v>
      </c>
      <c r="AE112" s="18">
        <v>2.9117035443209547</v>
      </c>
      <c r="AF112" s="44">
        <v>2.4769005120958933</v>
      </c>
      <c r="AG112" s="44">
        <v>1.5206245332815391</v>
      </c>
      <c r="AH112" s="44">
        <v>0.55348060131831422</v>
      </c>
      <c r="AI112" s="44">
        <v>0.42356314913517873</v>
      </c>
      <c r="AJ112" s="93">
        <v>4.9745687958309253</v>
      </c>
      <c r="AK112" s="16">
        <v>0.97704375045349301</v>
      </c>
      <c r="AL112" s="16">
        <v>3.9975250453774325</v>
      </c>
      <c r="AM112" s="16">
        <v>16</v>
      </c>
      <c r="AN112" s="16">
        <v>15.999999999999998</v>
      </c>
    </row>
    <row r="113" spans="2:40" x14ac:dyDescent="0.25">
      <c r="B113" s="2" t="s">
        <v>13</v>
      </c>
      <c r="C113" s="2"/>
      <c r="D113" s="2" t="s">
        <v>32</v>
      </c>
      <c r="E113" s="2" t="s">
        <v>186</v>
      </c>
      <c r="F113" s="2">
        <v>1</v>
      </c>
      <c r="G113" s="2">
        <v>1137</v>
      </c>
      <c r="I113" s="4">
        <v>53.226999999999997</v>
      </c>
      <c r="J113" s="4">
        <v>0.10299999999999999</v>
      </c>
      <c r="K113" s="4">
        <v>28.686</v>
      </c>
      <c r="L113" s="4">
        <v>0.879</v>
      </c>
      <c r="M113" s="4">
        <v>2.1999999999999999E-2</v>
      </c>
      <c r="N113" s="4">
        <v>9.2999999999999999E-2</v>
      </c>
      <c r="O113" s="4">
        <v>11.613</v>
      </c>
      <c r="P113" s="4">
        <v>4.617</v>
      </c>
      <c r="Q113" s="4">
        <v>0.13900000000000001</v>
      </c>
      <c r="R113" s="4">
        <v>1.4999999999999999E-2</v>
      </c>
      <c r="S113" s="62">
        <v>0</v>
      </c>
      <c r="T113" s="16">
        <v>99.394000000000005</v>
      </c>
      <c r="U113" s="118">
        <v>0.57680762519892437</v>
      </c>
      <c r="V113" s="1"/>
      <c r="W113" s="1">
        <v>0.88711666666666666</v>
      </c>
      <c r="X113" s="1">
        <v>0.56247058823529417</v>
      </c>
      <c r="Y113" s="1">
        <v>0.207375</v>
      </c>
      <c r="Z113" s="1">
        <v>0.14893548387096775</v>
      </c>
      <c r="AA113" s="1">
        <v>1.7742333333333333</v>
      </c>
      <c r="AB113" s="1">
        <v>0.84370588235294131</v>
      </c>
      <c r="AC113" s="1">
        <v>0.207375</v>
      </c>
      <c r="AD113" s="95">
        <v>7.4467741935483875E-2</v>
      </c>
      <c r="AE113" s="18">
        <v>2.8997819576217587</v>
      </c>
      <c r="AF113" s="44">
        <v>2.4474024037151563</v>
      </c>
      <c r="AG113" s="44">
        <v>1.5517596742248898</v>
      </c>
      <c r="AH113" s="44">
        <v>0.57211198091618598</v>
      </c>
      <c r="AI113" s="44">
        <v>0.41088740063233287</v>
      </c>
      <c r="AJ113" s="93">
        <v>4.9821614594885641</v>
      </c>
      <c r="AK113" s="16">
        <v>0.98299938154851885</v>
      </c>
      <c r="AL113" s="16">
        <v>3.9991620779400461</v>
      </c>
      <c r="AM113" s="16">
        <v>16</v>
      </c>
      <c r="AN113" s="16">
        <v>16</v>
      </c>
    </row>
    <row r="114" spans="2:40" x14ac:dyDescent="0.25">
      <c r="B114" s="2" t="s">
        <v>13</v>
      </c>
      <c r="C114" s="2"/>
      <c r="D114" s="2" t="s">
        <v>32</v>
      </c>
      <c r="E114" s="2" t="s">
        <v>205</v>
      </c>
      <c r="F114" s="2">
        <v>1</v>
      </c>
      <c r="G114" s="2">
        <v>1137</v>
      </c>
      <c r="I114" s="4">
        <v>47.637</v>
      </c>
      <c r="J114" s="4">
        <v>0</v>
      </c>
      <c r="K114" s="4">
        <v>32.878</v>
      </c>
      <c r="L114" s="4">
        <v>0.871</v>
      </c>
      <c r="M114" s="4">
        <v>0</v>
      </c>
      <c r="N114" s="4">
        <v>8.1000000000000003E-2</v>
      </c>
      <c r="O114" s="4">
        <v>15.920999999999999</v>
      </c>
      <c r="P114" s="4">
        <v>2.2909999999999999</v>
      </c>
      <c r="Q114" s="4">
        <v>6.9000000000000006E-2</v>
      </c>
      <c r="R114" s="4">
        <v>2.4E-2</v>
      </c>
      <c r="S114" s="62">
        <v>0.01</v>
      </c>
      <c r="T114" s="16">
        <v>99.782000000000011</v>
      </c>
      <c r="U114" s="118">
        <v>0.79016909121407852</v>
      </c>
      <c r="V114" s="1"/>
      <c r="W114" s="1">
        <v>0.79395000000000004</v>
      </c>
      <c r="X114" s="1">
        <v>0.64466666666666672</v>
      </c>
      <c r="Y114" s="1">
        <v>0.28430357142857143</v>
      </c>
      <c r="Z114" s="1">
        <v>7.3903225806451617E-2</v>
      </c>
      <c r="AA114" s="1">
        <v>1.5879000000000001</v>
      </c>
      <c r="AB114" s="1">
        <v>0.96700000000000008</v>
      </c>
      <c r="AC114" s="1">
        <v>0.28430357142857143</v>
      </c>
      <c r="AD114" s="95">
        <v>3.6951612903225808E-2</v>
      </c>
      <c r="AE114" s="18">
        <v>2.8761551843317972</v>
      </c>
      <c r="AF114" s="44">
        <v>2.2083648457500167</v>
      </c>
      <c r="AG114" s="44">
        <v>1.7931345851672156</v>
      </c>
      <c r="AH114" s="44">
        <v>0.79078784893763587</v>
      </c>
      <c r="AI114" s="44">
        <v>0.20556116362301552</v>
      </c>
      <c r="AJ114" s="93">
        <v>4.997848443477884</v>
      </c>
      <c r="AK114" s="16">
        <v>0.99634901256065134</v>
      </c>
      <c r="AL114" s="16">
        <v>4.0014994309172325</v>
      </c>
      <c r="AM114" s="16">
        <v>16</v>
      </c>
      <c r="AN114" s="16">
        <v>16</v>
      </c>
    </row>
    <row r="115" spans="2:40" x14ac:dyDescent="0.25">
      <c r="B115" s="2" t="s">
        <v>13</v>
      </c>
      <c r="C115" s="2"/>
      <c r="D115" s="2" t="s">
        <v>32</v>
      </c>
      <c r="E115" s="2" t="s">
        <v>206</v>
      </c>
      <c r="F115" s="2">
        <v>1</v>
      </c>
      <c r="G115" s="2">
        <v>1137</v>
      </c>
      <c r="I115" s="4">
        <v>53.264000000000003</v>
      </c>
      <c r="J115" s="4">
        <v>6.0999999999999999E-2</v>
      </c>
      <c r="K115" s="4">
        <v>28.638000000000002</v>
      </c>
      <c r="L115" s="4">
        <v>0.82699999999999996</v>
      </c>
      <c r="M115" s="4">
        <v>2.1999999999999999E-2</v>
      </c>
      <c r="N115" s="4">
        <v>0.108</v>
      </c>
      <c r="O115" s="4">
        <v>11.708</v>
      </c>
      <c r="P115" s="4">
        <v>4.5949999999999998</v>
      </c>
      <c r="Q115" s="4">
        <v>0.13600000000000001</v>
      </c>
      <c r="R115" s="4">
        <v>0.01</v>
      </c>
      <c r="S115" s="62">
        <v>0</v>
      </c>
      <c r="T115" s="16">
        <v>99.369000000000014</v>
      </c>
      <c r="U115" s="118">
        <v>0.5800390831546266</v>
      </c>
      <c r="V115" s="1"/>
      <c r="W115" s="1">
        <v>0.88773333333333337</v>
      </c>
      <c r="X115" s="1">
        <v>0.56152941176470594</v>
      </c>
      <c r="Y115" s="1">
        <v>0.20907142857142857</v>
      </c>
      <c r="Z115" s="1">
        <v>0.1482258064516129</v>
      </c>
      <c r="AA115" s="1">
        <v>1.7754666666666667</v>
      </c>
      <c r="AB115" s="1">
        <v>0.84229411764705886</v>
      </c>
      <c r="AC115" s="1">
        <v>0.20907142857142857</v>
      </c>
      <c r="AD115" s="95">
        <v>7.4112903225806451E-2</v>
      </c>
      <c r="AE115" s="18">
        <v>2.900945116110961</v>
      </c>
      <c r="AF115" s="44">
        <v>2.4481216922116431</v>
      </c>
      <c r="AG115" s="44">
        <v>1.5485419800495874</v>
      </c>
      <c r="AH115" s="44">
        <v>0.57656086607170853</v>
      </c>
      <c r="AI115" s="44">
        <v>0.40876555886124744</v>
      </c>
      <c r="AJ115" s="93">
        <v>4.9819900971941866</v>
      </c>
      <c r="AK115" s="16">
        <v>0.98532642493295597</v>
      </c>
      <c r="AL115" s="16">
        <v>3.9966636722612305</v>
      </c>
      <c r="AM115" s="16">
        <v>16</v>
      </c>
      <c r="AN115" s="16">
        <v>15.999999999999998</v>
      </c>
    </row>
    <row r="116" spans="2:40" x14ac:dyDescent="0.25">
      <c r="B116" s="2" t="s">
        <v>13</v>
      </c>
      <c r="C116" s="2"/>
      <c r="D116" s="2" t="s">
        <v>32</v>
      </c>
      <c r="E116" s="2" t="s">
        <v>187</v>
      </c>
      <c r="F116" s="2">
        <v>1</v>
      </c>
      <c r="G116" s="2">
        <v>1137</v>
      </c>
      <c r="I116" s="4">
        <v>53.503999999999998</v>
      </c>
      <c r="J116" s="4">
        <v>2.8000000000000001E-2</v>
      </c>
      <c r="K116" s="4">
        <v>28.72</v>
      </c>
      <c r="L116" s="4">
        <v>0.95299999999999996</v>
      </c>
      <c r="M116" s="4">
        <v>2.3E-2</v>
      </c>
      <c r="N116" s="4">
        <v>9.9000000000000005E-2</v>
      </c>
      <c r="O116" s="4">
        <v>11.765000000000001</v>
      </c>
      <c r="P116" s="4">
        <v>4.6340000000000003</v>
      </c>
      <c r="Q116" s="4">
        <v>0.13700000000000001</v>
      </c>
      <c r="R116" s="4">
        <v>1.4999999999999999E-2</v>
      </c>
      <c r="S116" s="62">
        <v>0</v>
      </c>
      <c r="T116" s="16">
        <v>99.878</v>
      </c>
      <c r="U116" s="118">
        <v>0.57916834637730763</v>
      </c>
      <c r="V116" s="1"/>
      <c r="W116" s="1">
        <v>0.89173333333333327</v>
      </c>
      <c r="X116" s="1">
        <v>0.56313725490196076</v>
      </c>
      <c r="Y116" s="1">
        <v>0.21008928571428573</v>
      </c>
      <c r="Z116" s="1">
        <v>0.14948387096774193</v>
      </c>
      <c r="AA116" s="1">
        <v>1.7834666666666665</v>
      </c>
      <c r="AB116" s="1">
        <v>0.8447058823529412</v>
      </c>
      <c r="AC116" s="1">
        <v>0.21008928571428573</v>
      </c>
      <c r="AD116" s="95">
        <v>7.4741935483870967E-2</v>
      </c>
      <c r="AE116" s="18">
        <v>2.913003770217764</v>
      </c>
      <c r="AF116" s="44">
        <v>2.4489726857213672</v>
      </c>
      <c r="AG116" s="44">
        <v>1.5465472737369317</v>
      </c>
      <c r="AH116" s="44">
        <v>0.57696948520895408</v>
      </c>
      <c r="AI116" s="44">
        <v>0.41052846548582983</v>
      </c>
      <c r="AJ116" s="93">
        <v>4.9830179101530829</v>
      </c>
      <c r="AK116" s="16">
        <v>0.98749795069478385</v>
      </c>
      <c r="AL116" s="16">
        <v>3.9955199594582989</v>
      </c>
      <c r="AM116" s="16">
        <v>16</v>
      </c>
      <c r="AN116" s="16">
        <v>16</v>
      </c>
    </row>
    <row r="117" spans="2:40" x14ac:dyDescent="0.25">
      <c r="B117" s="57" t="s">
        <v>135</v>
      </c>
      <c r="C117" s="57"/>
      <c r="D117" s="2"/>
      <c r="E117" s="2"/>
      <c r="F117" s="2"/>
      <c r="G117" s="2"/>
      <c r="H117" s="2"/>
      <c r="I117" s="13">
        <v>54.098099999999995</v>
      </c>
      <c r="J117" s="13">
        <v>2.4E-2</v>
      </c>
      <c r="K117" s="13">
        <v>28.402461538461537</v>
      </c>
      <c r="L117" s="13">
        <v>0.95771538461538452</v>
      </c>
      <c r="M117" s="13">
        <v>5.1538461538461538E-3</v>
      </c>
      <c r="N117" s="13">
        <v>0.11090000000000001</v>
      </c>
      <c r="O117" s="13">
        <v>11.559807692307695</v>
      </c>
      <c r="P117" s="13">
        <v>4.669138461538461</v>
      </c>
      <c r="Q117" s="13">
        <v>0.13991538461538461</v>
      </c>
      <c r="R117" s="13">
        <v>3.0769230769230769E-3</v>
      </c>
      <c r="S117" s="13">
        <v>1.5384615384615385E-4</v>
      </c>
      <c r="T117" s="13"/>
      <c r="U117" s="116">
        <v>0.57291759481540461</v>
      </c>
      <c r="V117" s="1"/>
      <c r="W117" s="1"/>
      <c r="X117" s="1"/>
      <c r="Y117" s="1"/>
      <c r="Z117" s="1"/>
      <c r="AA117" s="1"/>
      <c r="AB117" s="1"/>
      <c r="AC117" s="1"/>
      <c r="AD117" s="18"/>
      <c r="AE117" s="44"/>
      <c r="AF117" s="44"/>
      <c r="AG117" s="44"/>
      <c r="AH117" s="44"/>
      <c r="AI117" s="1"/>
      <c r="AJ117" s="93"/>
      <c r="AK117" s="16"/>
      <c r="AL117" s="16"/>
      <c r="AM117" s="16"/>
      <c r="AN117" s="16"/>
    </row>
    <row r="118" spans="2:40" x14ac:dyDescent="0.25">
      <c r="B118" s="57" t="s">
        <v>136</v>
      </c>
      <c r="C118" s="57"/>
      <c r="D118" s="2"/>
      <c r="E118" s="2"/>
      <c r="F118" s="2"/>
      <c r="G118" s="2"/>
      <c r="H118" s="2"/>
      <c r="I118" s="13">
        <v>0.79509380369027249</v>
      </c>
      <c r="J118" s="13">
        <v>3.5208900389910883E-2</v>
      </c>
      <c r="K118" s="13">
        <v>0.51308351421976373</v>
      </c>
      <c r="L118" s="13">
        <v>8.5926236254842886E-2</v>
      </c>
      <c r="M118" s="13">
        <v>9.7966503956382432E-3</v>
      </c>
      <c r="N118" s="13">
        <v>1.3366313378539689E-2</v>
      </c>
      <c r="O118" s="13">
        <v>0.4510434115498908</v>
      </c>
      <c r="P118" s="13">
        <v>0.21011491117347164</v>
      </c>
      <c r="Q118" s="13">
        <v>1.9573359707940267E-2</v>
      </c>
      <c r="R118" s="13">
        <v>5.9646393920272387E-3</v>
      </c>
      <c r="S118" s="13">
        <v>5.5470019622522908E-4</v>
      </c>
      <c r="T118" s="13"/>
      <c r="U118" s="116">
        <v>2.0707393126530995E-2</v>
      </c>
      <c r="V118" s="1"/>
      <c r="W118" s="1"/>
      <c r="X118" s="1"/>
      <c r="Y118" s="1"/>
      <c r="Z118" s="1"/>
      <c r="AA118" s="1"/>
      <c r="AB118" s="1"/>
      <c r="AC118" s="1"/>
      <c r="AD118" s="1"/>
      <c r="AE118" s="44"/>
      <c r="AF118" s="44"/>
      <c r="AG118" s="44"/>
      <c r="AH118" s="44"/>
      <c r="AI118" s="1"/>
      <c r="AJ118" s="93"/>
      <c r="AK118" s="16"/>
      <c r="AL118" s="16"/>
      <c r="AM118" s="16"/>
      <c r="AN118" s="16"/>
    </row>
    <row r="119" spans="2:40" x14ac:dyDescent="0.25">
      <c r="B119" s="57" t="s">
        <v>168</v>
      </c>
      <c r="C119" s="57"/>
      <c r="D119" s="2"/>
      <c r="E119" s="2"/>
      <c r="F119" s="2"/>
      <c r="G119" s="2"/>
      <c r="H119" s="2"/>
      <c r="I119" s="13">
        <v>47.281616666666672</v>
      </c>
      <c r="J119" s="13">
        <v>3.3333333333333332E-4</v>
      </c>
      <c r="K119" s="13">
        <v>33.135483333333333</v>
      </c>
      <c r="L119" s="13">
        <v>0.8039166666666665</v>
      </c>
      <c r="M119" s="13">
        <v>2.8333333333333335E-3</v>
      </c>
      <c r="N119" s="13">
        <v>6.8033333333333348E-2</v>
      </c>
      <c r="O119" s="13">
        <v>16.747649999999997</v>
      </c>
      <c r="P119" s="13">
        <v>1.8828833333333332</v>
      </c>
      <c r="Q119" s="13">
        <v>4.3916666666666666E-2</v>
      </c>
      <c r="R119" s="13">
        <v>8.0000000000000002E-3</v>
      </c>
      <c r="S119" s="13">
        <v>2.3333333333333335E-3</v>
      </c>
      <c r="T119" s="13"/>
      <c r="U119" s="116">
        <v>0.8288999334084185</v>
      </c>
      <c r="V119" s="1"/>
      <c r="W119" s="1"/>
      <c r="X119" s="1"/>
      <c r="Y119" s="1"/>
      <c r="Z119" s="1"/>
      <c r="AA119" s="1"/>
      <c r="AB119" s="1"/>
      <c r="AC119" s="1"/>
      <c r="AD119" s="1"/>
      <c r="AE119" s="44"/>
      <c r="AF119" s="44"/>
      <c r="AG119" s="44"/>
      <c r="AH119" s="44"/>
      <c r="AI119" s="1"/>
      <c r="AJ119" s="93"/>
      <c r="AK119" s="16"/>
      <c r="AL119" s="16"/>
      <c r="AM119" s="16"/>
      <c r="AN119" s="16"/>
    </row>
    <row r="120" spans="2:40" x14ac:dyDescent="0.25">
      <c r="B120" s="59" t="s">
        <v>169</v>
      </c>
      <c r="C120" s="59"/>
      <c r="D120" s="8"/>
      <c r="E120" s="8"/>
      <c r="F120" s="8"/>
      <c r="G120" s="8"/>
      <c r="H120" s="8"/>
      <c r="I120" s="14">
        <v>1.0259291894018165</v>
      </c>
      <c r="J120" s="14">
        <v>8.1649658092772606E-4</v>
      </c>
      <c r="K120" s="14">
        <v>0.55541705561376653</v>
      </c>
      <c r="L120" s="14">
        <v>7.1808785442079914E-2</v>
      </c>
      <c r="M120" s="14">
        <v>6.9402209378856715E-3</v>
      </c>
      <c r="N120" s="14">
        <v>1.5160562874335037E-2</v>
      </c>
      <c r="O120" s="14">
        <v>0.88258347310608554</v>
      </c>
      <c r="P120" s="14">
        <v>0.50390936652007878</v>
      </c>
      <c r="Q120" s="14">
        <v>1.813498460618776E-2</v>
      </c>
      <c r="R120" s="14">
        <v>1.2393546707863733E-2</v>
      </c>
      <c r="S120" s="14">
        <v>4.0824829046386306E-3</v>
      </c>
      <c r="T120" s="14"/>
      <c r="U120" s="117">
        <v>4.5709907513939545E-2</v>
      </c>
      <c r="V120" s="1"/>
      <c r="W120" s="11"/>
      <c r="X120" s="11"/>
      <c r="Y120" s="11"/>
      <c r="Z120" s="11"/>
      <c r="AA120" s="11"/>
      <c r="AB120" s="11"/>
      <c r="AC120" s="11"/>
      <c r="AD120" s="21"/>
      <c r="AE120" s="45"/>
      <c r="AF120" s="45"/>
      <c r="AG120" s="45"/>
      <c r="AH120" s="45"/>
      <c r="AI120" s="11"/>
      <c r="AJ120" s="94"/>
      <c r="AK120" s="46"/>
      <c r="AL120" s="46"/>
      <c r="AM120" s="46"/>
      <c r="AN120" s="46"/>
    </row>
    <row r="121" spans="2:40" x14ac:dyDescent="0.25">
      <c r="B121" s="75" t="s">
        <v>20</v>
      </c>
      <c r="C121" s="75"/>
      <c r="D121" s="2" t="s">
        <v>32</v>
      </c>
      <c r="E121" s="2" t="s">
        <v>14</v>
      </c>
      <c r="F121" s="2">
        <v>1</v>
      </c>
      <c r="G121" s="2">
        <v>1120</v>
      </c>
      <c r="I121" s="4">
        <v>45.656999999999996</v>
      </c>
      <c r="J121" s="4">
        <v>0</v>
      </c>
      <c r="K121" s="4">
        <v>34.265999999999998</v>
      </c>
      <c r="L121" s="4">
        <v>0.89900000000000002</v>
      </c>
      <c r="M121" s="4">
        <v>1.0999999999999999E-2</v>
      </c>
      <c r="N121" s="4">
        <v>5.0999999999999997E-2</v>
      </c>
      <c r="O121" s="4">
        <v>17.702999999999999</v>
      </c>
      <c r="P121" s="4">
        <v>1.5049999999999999</v>
      </c>
      <c r="Q121" s="4">
        <v>1.4999999999999999E-2</v>
      </c>
      <c r="R121" s="4">
        <v>0</v>
      </c>
      <c r="S121" s="4">
        <v>0</v>
      </c>
      <c r="T121" s="4">
        <v>100.107</v>
      </c>
      <c r="U121" s="118">
        <v>0.8659160950104785</v>
      </c>
      <c r="V121" s="1"/>
      <c r="W121" s="1">
        <v>0.7609499999999999</v>
      </c>
      <c r="X121" s="1">
        <v>0.67188235294117649</v>
      </c>
      <c r="Y121" s="1">
        <v>0.31612499999999999</v>
      </c>
      <c r="Z121" s="1">
        <v>4.8548387096774191E-2</v>
      </c>
      <c r="AA121" s="1">
        <v>1.5218999999999998</v>
      </c>
      <c r="AB121" s="1">
        <v>1.0078235294117648</v>
      </c>
      <c r="AC121" s="1">
        <v>0.31612499999999999</v>
      </c>
      <c r="AD121" s="95">
        <v>2.4274193548387096E-2</v>
      </c>
      <c r="AE121" s="18">
        <v>2.870122722960152</v>
      </c>
      <c r="AF121" s="44">
        <v>2.1210242862791056</v>
      </c>
      <c r="AG121" s="44">
        <v>1.8727627151725936</v>
      </c>
      <c r="AH121" s="44">
        <v>0.88114699060382717</v>
      </c>
      <c r="AI121" s="44">
        <v>0.13532072815814078</v>
      </c>
      <c r="AJ121" s="92">
        <v>5.0102547202136671</v>
      </c>
      <c r="AK121" s="16">
        <v>1.016467718761968</v>
      </c>
      <c r="AL121" s="16">
        <v>3.9937870014516994</v>
      </c>
      <c r="AM121" s="16">
        <v>16</v>
      </c>
      <c r="AN121" s="16">
        <v>15.999999999999998</v>
      </c>
    </row>
    <row r="122" spans="2:40" x14ac:dyDescent="0.25">
      <c r="B122" s="75" t="s">
        <v>20</v>
      </c>
      <c r="C122" s="75"/>
      <c r="D122" s="2" t="s">
        <v>32</v>
      </c>
      <c r="E122" s="2" t="s">
        <v>15</v>
      </c>
      <c r="F122" s="2">
        <v>1</v>
      </c>
      <c r="G122" s="2">
        <v>1120</v>
      </c>
      <c r="I122" s="4">
        <v>52.627000000000002</v>
      </c>
      <c r="J122" s="4">
        <v>1.7000000000000001E-2</v>
      </c>
      <c r="K122" s="4">
        <v>28.437999999999999</v>
      </c>
      <c r="L122" s="4">
        <v>1.2390000000000001</v>
      </c>
      <c r="M122" s="4">
        <v>1.6E-2</v>
      </c>
      <c r="N122" s="4">
        <v>0.158</v>
      </c>
      <c r="O122" s="4">
        <v>12.025</v>
      </c>
      <c r="P122" s="4">
        <v>4.4630000000000001</v>
      </c>
      <c r="Q122" s="4">
        <v>0.13600000000000001</v>
      </c>
      <c r="R122" s="4">
        <v>0.03</v>
      </c>
      <c r="S122" s="4">
        <v>1.4999999999999999E-2</v>
      </c>
      <c r="T122" s="4">
        <v>99.164000000000016</v>
      </c>
      <c r="U122" s="118">
        <v>0.5934466178839759</v>
      </c>
      <c r="V122" s="1"/>
      <c r="W122" s="1">
        <v>0.87711666666666666</v>
      </c>
      <c r="X122" s="1">
        <v>0.55760784313725487</v>
      </c>
      <c r="Y122" s="1">
        <v>0.21473214285714287</v>
      </c>
      <c r="Z122" s="1">
        <v>0.14396774193548387</v>
      </c>
      <c r="AA122" s="1">
        <v>1.7542333333333333</v>
      </c>
      <c r="AB122" s="1">
        <v>0.8364117647058823</v>
      </c>
      <c r="AC122" s="1">
        <v>0.21473214285714287</v>
      </c>
      <c r="AD122" s="95">
        <v>7.1983870967741934E-2</v>
      </c>
      <c r="AE122" s="18">
        <v>2.8773611118641003</v>
      </c>
      <c r="AF122" s="44">
        <v>2.4386696909194718</v>
      </c>
      <c r="AG122" s="44">
        <v>1.5503312138002956</v>
      </c>
      <c r="AH122" s="44">
        <v>0.59702521722907009</v>
      </c>
      <c r="AI122" s="44">
        <v>0.40027716046308631</v>
      </c>
      <c r="AJ122" s="93">
        <v>4.9863032824119236</v>
      </c>
      <c r="AK122" s="16">
        <v>0.99730237769215635</v>
      </c>
      <c r="AL122" s="16">
        <v>3.9890009047197674</v>
      </c>
      <c r="AM122" s="16">
        <v>16</v>
      </c>
      <c r="AN122" s="16">
        <v>16</v>
      </c>
    </row>
    <row r="123" spans="2:40" x14ac:dyDescent="0.25">
      <c r="B123" s="75" t="s">
        <v>20</v>
      </c>
      <c r="C123" s="75"/>
      <c r="D123" s="2" t="s">
        <v>32</v>
      </c>
      <c r="E123" s="2" t="s">
        <v>9</v>
      </c>
      <c r="F123" s="2">
        <v>1</v>
      </c>
      <c r="G123" s="2">
        <v>1120</v>
      </c>
      <c r="I123" s="4">
        <v>52.512999999999998</v>
      </c>
      <c r="J123" s="4">
        <v>6.0999999999999999E-2</v>
      </c>
      <c r="K123" s="4">
        <v>29.026</v>
      </c>
      <c r="L123" s="4">
        <v>1.149</v>
      </c>
      <c r="M123" s="4">
        <v>2.1999999999999999E-2</v>
      </c>
      <c r="N123" s="4">
        <v>9.8000000000000004E-2</v>
      </c>
      <c r="O123" s="4">
        <v>12.233000000000001</v>
      </c>
      <c r="P123" s="4">
        <v>4.3</v>
      </c>
      <c r="Q123" s="4">
        <v>0.10199999999999999</v>
      </c>
      <c r="R123" s="4">
        <v>1.4999999999999999E-2</v>
      </c>
      <c r="S123" s="4">
        <v>1.9E-2</v>
      </c>
      <c r="T123" s="4">
        <v>99.538000000000011</v>
      </c>
      <c r="U123" s="118">
        <v>0.60753260355649819</v>
      </c>
      <c r="V123" s="1"/>
      <c r="W123" s="1">
        <v>0.87521666666666664</v>
      </c>
      <c r="X123" s="1">
        <v>0.56913725490196077</v>
      </c>
      <c r="Y123" s="1">
        <v>0.21844642857142857</v>
      </c>
      <c r="Z123" s="1">
        <v>0.13870967741935483</v>
      </c>
      <c r="AA123" s="1">
        <v>1.7504333333333333</v>
      </c>
      <c r="AB123" s="1">
        <v>0.85370588235294109</v>
      </c>
      <c r="AC123" s="1">
        <v>0.21844642857142857</v>
      </c>
      <c r="AD123" s="95">
        <v>6.9354838709677416E-2</v>
      </c>
      <c r="AE123" s="18">
        <v>2.8919404829673803</v>
      </c>
      <c r="AF123" s="44">
        <v>2.4211194436992529</v>
      </c>
      <c r="AG123" s="44">
        <v>1.5744093165236288</v>
      </c>
      <c r="AH123" s="44">
        <v>0.60429024693422095</v>
      </c>
      <c r="AI123" s="44">
        <v>0.38371378176365994</v>
      </c>
      <c r="AJ123" s="93">
        <v>4.9835327889207628</v>
      </c>
      <c r="AK123" s="16">
        <v>0.98800402869788084</v>
      </c>
      <c r="AL123" s="16">
        <v>3.9955287602228817</v>
      </c>
      <c r="AM123" s="16">
        <v>16</v>
      </c>
      <c r="AN123" s="16">
        <v>16</v>
      </c>
    </row>
    <row r="124" spans="2:40" x14ac:dyDescent="0.25">
      <c r="B124" s="75" t="s">
        <v>20</v>
      </c>
      <c r="C124" s="75"/>
      <c r="D124" s="2" t="s">
        <v>32</v>
      </c>
      <c r="E124" s="2" t="s">
        <v>18</v>
      </c>
      <c r="F124" s="2">
        <v>1</v>
      </c>
      <c r="G124" s="2">
        <v>1120</v>
      </c>
      <c r="I124" s="4">
        <v>45.988999999999997</v>
      </c>
      <c r="J124" s="4">
        <v>0</v>
      </c>
      <c r="K124" s="4">
        <v>33.875999999999998</v>
      </c>
      <c r="L124" s="4">
        <v>0.80400000000000005</v>
      </c>
      <c r="M124" s="4">
        <v>0</v>
      </c>
      <c r="N124" s="4">
        <v>5.5E-2</v>
      </c>
      <c r="O124" s="4">
        <v>17.154</v>
      </c>
      <c r="P124" s="4">
        <v>1.7210000000000001</v>
      </c>
      <c r="Q124" s="4">
        <v>5.6000000000000001E-2</v>
      </c>
      <c r="R124" s="4">
        <v>0</v>
      </c>
      <c r="S124" s="4">
        <v>0</v>
      </c>
      <c r="T124" s="4">
        <v>99.655000000000001</v>
      </c>
      <c r="U124" s="118">
        <v>0.84357328926882391</v>
      </c>
      <c r="V124" s="1"/>
      <c r="W124" s="1">
        <v>0.76648333333333329</v>
      </c>
      <c r="X124" s="1">
        <v>0.66423529411764703</v>
      </c>
      <c r="Y124" s="1">
        <v>0.30632142857142858</v>
      </c>
      <c r="Z124" s="1">
        <v>5.5516129032258069E-2</v>
      </c>
      <c r="AA124" s="1">
        <v>1.5329666666666666</v>
      </c>
      <c r="AB124" s="1">
        <v>0.99635294117647055</v>
      </c>
      <c r="AC124" s="1">
        <v>0.30632142857142858</v>
      </c>
      <c r="AD124" s="95">
        <v>2.7758064516129034E-2</v>
      </c>
      <c r="AE124" s="18">
        <v>2.8633991009306947</v>
      </c>
      <c r="AF124" s="44">
        <v>2.1414642005976803</v>
      </c>
      <c r="AG124" s="44">
        <v>1.8557952159774016</v>
      </c>
      <c r="AH124" s="44">
        <v>0.85582601034376093</v>
      </c>
      <c r="AI124" s="44">
        <v>0.15510552898955254</v>
      </c>
      <c r="AJ124" s="93">
        <v>5.008190955908395</v>
      </c>
      <c r="AK124" s="16">
        <v>1.0109315393333134</v>
      </c>
      <c r="AL124" s="16">
        <v>3.9972594165750817</v>
      </c>
      <c r="AM124" s="16">
        <v>16</v>
      </c>
      <c r="AN124" s="16">
        <v>16</v>
      </c>
    </row>
    <row r="125" spans="2:40" x14ac:dyDescent="0.25">
      <c r="B125" s="75" t="s">
        <v>20</v>
      </c>
      <c r="C125" s="75"/>
      <c r="D125" s="2" t="s">
        <v>32</v>
      </c>
      <c r="E125" s="2" t="s">
        <v>19</v>
      </c>
      <c r="F125" s="2">
        <v>1</v>
      </c>
      <c r="G125" s="2">
        <v>1120</v>
      </c>
      <c r="I125" s="4">
        <v>52.91</v>
      </c>
      <c r="J125" s="4">
        <v>1.7000000000000001E-2</v>
      </c>
      <c r="K125" s="4">
        <v>28.405000000000001</v>
      </c>
      <c r="L125" s="4">
        <v>1.173</v>
      </c>
      <c r="M125" s="4">
        <v>2E-3</v>
      </c>
      <c r="N125" s="4">
        <v>9.7000000000000003E-2</v>
      </c>
      <c r="O125" s="4">
        <v>11.971</v>
      </c>
      <c r="P125" s="4">
        <v>4.5170000000000003</v>
      </c>
      <c r="Q125" s="4">
        <v>0.14199999999999999</v>
      </c>
      <c r="R125" s="4">
        <v>0</v>
      </c>
      <c r="S125" s="4">
        <v>0</v>
      </c>
      <c r="T125" s="4">
        <v>99.23399999999998</v>
      </c>
      <c r="U125" s="118">
        <v>0.58930251174046433</v>
      </c>
      <c r="V125" s="1"/>
      <c r="W125" s="1">
        <v>0.88183333333333325</v>
      </c>
      <c r="X125" s="1">
        <v>0.55696078431372553</v>
      </c>
      <c r="Y125" s="1">
        <v>0.21376785714285715</v>
      </c>
      <c r="Z125" s="1">
        <v>0.14570967741935484</v>
      </c>
      <c r="AA125" s="1">
        <v>1.7636666666666665</v>
      </c>
      <c r="AB125" s="1">
        <v>0.83544117647058824</v>
      </c>
      <c r="AC125" s="1">
        <v>0.21376785714285715</v>
      </c>
      <c r="AD125" s="95">
        <v>7.2854838709677419E-2</v>
      </c>
      <c r="AE125" s="18">
        <v>2.8857305389897889</v>
      </c>
      <c r="AF125" s="44">
        <v>2.4446726994601171</v>
      </c>
      <c r="AG125" s="44">
        <v>1.5440410025496045</v>
      </c>
      <c r="AH125" s="44">
        <v>0.59262042454647512</v>
      </c>
      <c r="AI125" s="44">
        <v>0.40394534541777027</v>
      </c>
      <c r="AJ125" s="93">
        <v>4.9852794719739668</v>
      </c>
      <c r="AK125" s="16">
        <v>0.9965657699642454</v>
      </c>
      <c r="AL125" s="16">
        <v>3.9887137020097216</v>
      </c>
      <c r="AM125" s="16">
        <v>16</v>
      </c>
      <c r="AN125" s="16">
        <v>16.000000000000004</v>
      </c>
    </row>
    <row r="126" spans="2:40" x14ac:dyDescent="0.25">
      <c r="B126" s="75" t="s">
        <v>20</v>
      </c>
      <c r="C126" s="75"/>
      <c r="D126" s="2" t="s">
        <v>32</v>
      </c>
      <c r="E126" s="2" t="s">
        <v>207</v>
      </c>
      <c r="F126" s="2">
        <v>1</v>
      </c>
      <c r="G126" s="2">
        <v>1120</v>
      </c>
      <c r="I126" s="4">
        <v>53.634</v>
      </c>
      <c r="J126" s="4">
        <v>9.5000000000000001E-2</v>
      </c>
      <c r="K126" s="4">
        <v>27.992999999999999</v>
      </c>
      <c r="L126" s="4">
        <v>1.339</v>
      </c>
      <c r="M126" s="4">
        <v>0</v>
      </c>
      <c r="N126" s="4">
        <v>0.13600000000000001</v>
      </c>
      <c r="O126" s="4">
        <v>11.221</v>
      </c>
      <c r="P126" s="4">
        <v>4.8929999999999998</v>
      </c>
      <c r="Q126" s="4">
        <v>0.184</v>
      </c>
      <c r="R126" s="4">
        <v>2.5000000000000001E-2</v>
      </c>
      <c r="S126" s="4">
        <v>0</v>
      </c>
      <c r="T126" s="4">
        <v>99.52</v>
      </c>
      <c r="U126" s="118">
        <v>0.5529153297802325</v>
      </c>
      <c r="V126" s="1"/>
      <c r="W126" s="1">
        <v>0.89390000000000003</v>
      </c>
      <c r="X126" s="1">
        <v>0.54888235294117649</v>
      </c>
      <c r="Y126" s="1">
        <v>0.200375</v>
      </c>
      <c r="Z126" s="1">
        <v>0.15783870967741934</v>
      </c>
      <c r="AA126" s="1">
        <v>1.7878000000000001</v>
      </c>
      <c r="AB126" s="1">
        <v>0.82332352941176468</v>
      </c>
      <c r="AC126" s="1">
        <v>0.200375</v>
      </c>
      <c r="AD126" s="95">
        <v>7.8919354838709668E-2</v>
      </c>
      <c r="AE126" s="18">
        <v>2.8904178842504744</v>
      </c>
      <c r="AF126" s="44">
        <v>2.4741059204504632</v>
      </c>
      <c r="AG126" s="44">
        <v>1.5191778488002521</v>
      </c>
      <c r="AH126" s="44">
        <v>0.55459108827638615</v>
      </c>
      <c r="AI126" s="44">
        <v>0.43686059524461907</v>
      </c>
      <c r="AJ126" s="93">
        <v>4.9847354527717211</v>
      </c>
      <c r="AK126" s="16">
        <v>0.99145168352100521</v>
      </c>
      <c r="AL126" s="16">
        <v>3.9932837692507155</v>
      </c>
      <c r="AM126" s="16">
        <v>16</v>
      </c>
      <c r="AN126" s="16">
        <v>16</v>
      </c>
    </row>
    <row r="127" spans="2:40" x14ac:dyDescent="0.25">
      <c r="B127" s="75" t="s">
        <v>20</v>
      </c>
      <c r="C127" s="75"/>
      <c r="D127" s="2" t="s">
        <v>32</v>
      </c>
      <c r="E127" s="2" t="s">
        <v>23</v>
      </c>
      <c r="F127" s="2">
        <v>1</v>
      </c>
      <c r="G127" s="2">
        <v>1120</v>
      </c>
      <c r="I127" s="4">
        <v>52.734999999999999</v>
      </c>
      <c r="J127" s="4">
        <v>3.5999999999999997E-2</v>
      </c>
      <c r="K127" s="4">
        <v>28.483000000000001</v>
      </c>
      <c r="L127" s="4">
        <v>1.385</v>
      </c>
      <c r="M127" s="4">
        <v>2E-3</v>
      </c>
      <c r="N127" s="4">
        <v>0.13200000000000001</v>
      </c>
      <c r="O127" s="4">
        <v>12.028</v>
      </c>
      <c r="P127" s="4">
        <v>4.4630000000000001</v>
      </c>
      <c r="Q127" s="4">
        <v>0.11899999999999999</v>
      </c>
      <c r="R127" s="4">
        <v>0</v>
      </c>
      <c r="S127" s="4">
        <v>2E-3</v>
      </c>
      <c r="T127" s="4">
        <v>99.385000000000005</v>
      </c>
      <c r="U127" s="118">
        <v>0.59410017377739877</v>
      </c>
      <c r="V127" s="1"/>
      <c r="W127" s="1">
        <v>0.87891666666666668</v>
      </c>
      <c r="X127" s="1">
        <v>0.55849019607843142</v>
      </c>
      <c r="Y127" s="1">
        <v>0.2147857142857143</v>
      </c>
      <c r="Z127" s="1">
        <v>0.14396774193548387</v>
      </c>
      <c r="AA127" s="1">
        <v>1.7578333333333334</v>
      </c>
      <c r="AB127" s="1">
        <v>0.83773529411764713</v>
      </c>
      <c r="AC127" s="1">
        <v>0.2147857142857143</v>
      </c>
      <c r="AD127" s="95">
        <v>7.1983870967741934E-2</v>
      </c>
      <c r="AE127" s="18">
        <v>2.8823382127044366</v>
      </c>
      <c r="AF127" s="44">
        <v>2.4394546421864849</v>
      </c>
      <c r="AG127" s="44">
        <v>1.5501031589333494</v>
      </c>
      <c r="AH127" s="44">
        <v>0.59614298790893228</v>
      </c>
      <c r="AI127" s="44">
        <v>0.39958597863614903</v>
      </c>
      <c r="AJ127" s="93">
        <v>4.9852867676649151</v>
      </c>
      <c r="AK127" s="16">
        <v>0.99572896654508125</v>
      </c>
      <c r="AL127" s="16">
        <v>3.989557801119834</v>
      </c>
      <c r="AM127" s="16">
        <v>16</v>
      </c>
      <c r="AN127" s="16">
        <v>16</v>
      </c>
    </row>
    <row r="128" spans="2:40" x14ac:dyDescent="0.25">
      <c r="B128" s="75" t="s">
        <v>20</v>
      </c>
      <c r="C128" s="75"/>
      <c r="D128" s="2" t="s">
        <v>32</v>
      </c>
      <c r="E128" s="2" t="s">
        <v>85</v>
      </c>
      <c r="F128" s="2">
        <v>1</v>
      </c>
      <c r="G128" s="2">
        <v>1120</v>
      </c>
      <c r="I128" s="4">
        <v>52.468000000000004</v>
      </c>
      <c r="J128" s="4">
        <v>6.3E-2</v>
      </c>
      <c r="K128" s="4">
        <v>29.074999999999999</v>
      </c>
      <c r="L128" s="4">
        <v>1.175</v>
      </c>
      <c r="M128" s="4">
        <v>3.4000000000000002E-2</v>
      </c>
      <c r="N128" s="4">
        <v>9.5000000000000001E-2</v>
      </c>
      <c r="O128" s="4">
        <v>12.411</v>
      </c>
      <c r="P128" s="4">
        <v>4.3630000000000004</v>
      </c>
      <c r="Q128" s="4">
        <v>0.125</v>
      </c>
      <c r="R128" s="4">
        <v>0</v>
      </c>
      <c r="S128" s="4">
        <v>0</v>
      </c>
      <c r="T128" s="4">
        <v>99.809000000000012</v>
      </c>
      <c r="U128" s="118">
        <v>0.60674852966411097</v>
      </c>
      <c r="V128" s="1"/>
      <c r="W128" s="1">
        <v>0.87446666666666673</v>
      </c>
      <c r="X128" s="1">
        <v>0.57009803921568625</v>
      </c>
      <c r="Y128" s="1">
        <v>0.22162499999999999</v>
      </c>
      <c r="Z128" s="1">
        <v>0.14074193548387098</v>
      </c>
      <c r="AA128" s="1">
        <v>1.7489333333333335</v>
      </c>
      <c r="AB128" s="1">
        <v>0.85514705882352937</v>
      </c>
      <c r="AC128" s="1">
        <v>0.22162499999999999</v>
      </c>
      <c r="AD128" s="95">
        <v>7.0370967741935492E-2</v>
      </c>
      <c r="AE128" s="18">
        <v>2.8960763598987982</v>
      </c>
      <c r="AF128" s="44">
        <v>2.4155900825687469</v>
      </c>
      <c r="AG128" s="44">
        <v>1.574814938196196</v>
      </c>
      <c r="AH128" s="44">
        <v>0.61220761460238449</v>
      </c>
      <c r="AI128" s="44">
        <v>0.38877962593165638</v>
      </c>
      <c r="AJ128" s="93">
        <v>4.9913922612989836</v>
      </c>
      <c r="AK128" s="16">
        <v>1.000987240534041</v>
      </c>
      <c r="AL128" s="16">
        <v>3.9904050207649426</v>
      </c>
      <c r="AM128" s="16">
        <v>16</v>
      </c>
      <c r="AN128" s="16">
        <v>16.000000000000004</v>
      </c>
    </row>
    <row r="129" spans="2:40" x14ac:dyDescent="0.25">
      <c r="B129" s="75" t="s">
        <v>20</v>
      </c>
      <c r="C129" s="75"/>
      <c r="D129" s="2" t="s">
        <v>32</v>
      </c>
      <c r="E129" s="2" t="s">
        <v>208</v>
      </c>
      <c r="F129" s="2">
        <v>1</v>
      </c>
      <c r="G129" s="2">
        <v>1120</v>
      </c>
      <c r="I129" s="4">
        <v>53.371000000000002</v>
      </c>
      <c r="J129" s="4">
        <v>0.02</v>
      </c>
      <c r="K129" s="4">
        <v>27.838000000000001</v>
      </c>
      <c r="L129" s="4">
        <v>1.405</v>
      </c>
      <c r="M129" s="4">
        <v>3.1E-2</v>
      </c>
      <c r="N129" s="4">
        <v>0.14099999999999999</v>
      </c>
      <c r="O129" s="4">
        <v>11.53</v>
      </c>
      <c r="P129" s="4">
        <v>4.66</v>
      </c>
      <c r="Q129" s="4">
        <v>0.16900000000000001</v>
      </c>
      <c r="R129" s="4">
        <v>0</v>
      </c>
      <c r="S129" s="4">
        <v>1.4E-2</v>
      </c>
      <c r="T129" s="4">
        <v>99.179000000000016</v>
      </c>
      <c r="U129" s="118">
        <v>0.57181796280233577</v>
      </c>
      <c r="V129" s="1"/>
      <c r="W129" s="1">
        <v>0.88951666666666673</v>
      </c>
      <c r="X129" s="1">
        <v>0.54584313725490197</v>
      </c>
      <c r="Y129" s="1">
        <v>0.20589285714285713</v>
      </c>
      <c r="Z129" s="1">
        <v>0.1503225806451613</v>
      </c>
      <c r="AA129" s="1">
        <v>1.7790333333333335</v>
      </c>
      <c r="AB129" s="1">
        <v>0.81876470588235295</v>
      </c>
      <c r="AC129" s="1">
        <v>0.20589285714285713</v>
      </c>
      <c r="AD129" s="95">
        <v>7.5161290322580648E-2</v>
      </c>
      <c r="AE129" s="18">
        <v>2.8788521866811241</v>
      </c>
      <c r="AF129" s="44">
        <v>2.4718647821711008</v>
      </c>
      <c r="AG129" s="44">
        <v>1.5168354659686103</v>
      </c>
      <c r="AH129" s="44">
        <v>0.5721526324843238</v>
      </c>
      <c r="AI129" s="44">
        <v>0.41772920844111894</v>
      </c>
      <c r="AJ129" s="93">
        <v>4.9785820890651538</v>
      </c>
      <c r="AK129" s="16">
        <v>0.98988184092544274</v>
      </c>
      <c r="AL129" s="16">
        <v>3.9887002481397111</v>
      </c>
      <c r="AM129" s="16">
        <v>16</v>
      </c>
      <c r="AN129" s="16">
        <v>16</v>
      </c>
    </row>
    <row r="130" spans="2:40" x14ac:dyDescent="0.25">
      <c r="B130" s="75" t="s">
        <v>20</v>
      </c>
      <c r="C130" s="75"/>
      <c r="D130" s="2" t="s">
        <v>32</v>
      </c>
      <c r="E130" s="2" t="s">
        <v>186</v>
      </c>
      <c r="F130" s="2">
        <v>1</v>
      </c>
      <c r="G130" s="2">
        <v>1120</v>
      </c>
      <c r="I130" s="4">
        <v>52.591000000000001</v>
      </c>
      <c r="J130" s="4">
        <v>3.1E-2</v>
      </c>
      <c r="K130" s="4">
        <v>29.251999999999999</v>
      </c>
      <c r="L130" s="4">
        <v>1.034</v>
      </c>
      <c r="M130" s="4">
        <v>8.9999999999999993E-3</v>
      </c>
      <c r="N130" s="4">
        <v>0.113</v>
      </c>
      <c r="O130" s="4">
        <v>12.195</v>
      </c>
      <c r="P130" s="4">
        <v>4.2649999999999997</v>
      </c>
      <c r="Q130" s="4">
        <v>0.128</v>
      </c>
      <c r="R130" s="4">
        <v>3.9E-2</v>
      </c>
      <c r="S130" s="4">
        <v>3.3000000000000002E-2</v>
      </c>
      <c r="T130" s="4">
        <v>99.69</v>
      </c>
      <c r="U130" s="118">
        <v>0.60776965951222206</v>
      </c>
      <c r="V130" s="1"/>
      <c r="W130" s="1">
        <v>0.87651666666666672</v>
      </c>
      <c r="X130" s="1">
        <v>0.57356862745098036</v>
      </c>
      <c r="Y130" s="1">
        <v>0.21776785714285715</v>
      </c>
      <c r="Z130" s="1">
        <v>0.13758064516129032</v>
      </c>
      <c r="AA130" s="1">
        <v>1.7530333333333334</v>
      </c>
      <c r="AB130" s="1">
        <v>0.86035294117647054</v>
      </c>
      <c r="AC130" s="1">
        <v>0.21776785714285715</v>
      </c>
      <c r="AD130" s="95">
        <v>6.8790322580645158E-2</v>
      </c>
      <c r="AE130" s="18">
        <v>2.8999444542333062</v>
      </c>
      <c r="AF130" s="44">
        <v>2.4180233256182202</v>
      </c>
      <c r="AG130" s="44">
        <v>1.5822885893243681</v>
      </c>
      <c r="AH130" s="44">
        <v>0.60075042285713331</v>
      </c>
      <c r="AI130" s="44">
        <v>0.37954008383974841</v>
      </c>
      <c r="AJ130" s="93">
        <v>4.9806024216394693</v>
      </c>
      <c r="AK130" s="16">
        <v>0.98029050669688167</v>
      </c>
      <c r="AL130" s="16">
        <v>4.0003119149425883</v>
      </c>
      <c r="AM130" s="16">
        <v>16</v>
      </c>
      <c r="AN130" s="16">
        <v>16</v>
      </c>
    </row>
    <row r="131" spans="2:40" x14ac:dyDescent="0.25">
      <c r="B131" s="75" t="s">
        <v>20</v>
      </c>
      <c r="C131" s="75"/>
      <c r="D131" s="2" t="s">
        <v>32</v>
      </c>
      <c r="E131" s="2" t="s">
        <v>89</v>
      </c>
      <c r="F131" s="2">
        <v>1</v>
      </c>
      <c r="G131" s="2">
        <v>1120</v>
      </c>
      <c r="I131" s="4">
        <v>53.597000000000001</v>
      </c>
      <c r="J131" s="4">
        <v>4.0000000000000001E-3</v>
      </c>
      <c r="K131" s="4">
        <v>28.483000000000001</v>
      </c>
      <c r="L131" s="4">
        <v>1.345</v>
      </c>
      <c r="M131" s="4">
        <v>2.1999999999999999E-2</v>
      </c>
      <c r="N131" s="4">
        <v>0.14399999999999999</v>
      </c>
      <c r="O131" s="4">
        <v>11.547000000000001</v>
      </c>
      <c r="P131" s="4">
        <v>4.4989999999999997</v>
      </c>
      <c r="Q131" s="4">
        <v>0.152</v>
      </c>
      <c r="R131" s="4">
        <v>0</v>
      </c>
      <c r="S131" s="4">
        <v>1.6E-2</v>
      </c>
      <c r="T131" s="4">
        <v>99.809000000000012</v>
      </c>
      <c r="U131" s="118">
        <v>0.58115131816428578</v>
      </c>
      <c r="V131" s="1"/>
      <c r="W131" s="1">
        <v>0.89328333333333332</v>
      </c>
      <c r="X131" s="1">
        <v>0.55849019607843142</v>
      </c>
      <c r="Y131" s="1">
        <v>0.20619642857142859</v>
      </c>
      <c r="Z131" s="1">
        <v>0.14512903225806451</v>
      </c>
      <c r="AA131" s="1">
        <v>1.7865666666666666</v>
      </c>
      <c r="AB131" s="1">
        <v>0.83773529411764713</v>
      </c>
      <c r="AC131" s="1">
        <v>0.20619642857142859</v>
      </c>
      <c r="AD131" s="95">
        <v>7.2564516129032253E-2</v>
      </c>
      <c r="AE131" s="18">
        <v>2.9030629054847745</v>
      </c>
      <c r="AF131" s="44">
        <v>2.4616299747295112</v>
      </c>
      <c r="AG131" s="44">
        <v>1.5390371184124807</v>
      </c>
      <c r="AH131" s="44">
        <v>0.56821759716432019</v>
      </c>
      <c r="AI131" s="44">
        <v>0.39993355151587334</v>
      </c>
      <c r="AJ131" s="93">
        <v>4.968818241822186</v>
      </c>
      <c r="AK131" s="16">
        <v>0.96815114868019347</v>
      </c>
      <c r="AL131" s="16">
        <v>4.0006670931419919</v>
      </c>
      <c r="AM131" s="16">
        <v>16</v>
      </c>
      <c r="AN131" s="16">
        <v>16</v>
      </c>
    </row>
    <row r="132" spans="2:40" x14ac:dyDescent="0.25">
      <c r="B132" s="75" t="s">
        <v>20</v>
      </c>
      <c r="C132" s="75"/>
      <c r="D132" s="2" t="s">
        <v>32</v>
      </c>
      <c r="E132" s="2" t="s">
        <v>187</v>
      </c>
      <c r="F132" s="2">
        <v>1</v>
      </c>
      <c r="G132" s="2">
        <v>1120</v>
      </c>
      <c r="I132" s="4">
        <v>52.610999999999997</v>
      </c>
      <c r="J132" s="4">
        <v>4.7E-2</v>
      </c>
      <c r="K132" s="4">
        <v>29.077999999999999</v>
      </c>
      <c r="L132" s="4">
        <v>1.1519999999999999</v>
      </c>
      <c r="M132" s="4">
        <v>2.5999999999999999E-2</v>
      </c>
      <c r="N132" s="4">
        <v>0.109</v>
      </c>
      <c r="O132" s="4">
        <v>12.186999999999999</v>
      </c>
      <c r="P132" s="4">
        <v>4.3129999999999997</v>
      </c>
      <c r="Q132" s="4">
        <v>0.123</v>
      </c>
      <c r="R132" s="4">
        <v>0</v>
      </c>
      <c r="S132" s="4">
        <v>0</v>
      </c>
      <c r="T132" s="4">
        <v>99.645999999999987</v>
      </c>
      <c r="U132" s="118">
        <v>0.60517210533660259</v>
      </c>
      <c r="V132" s="1"/>
      <c r="W132" s="1">
        <v>0.87684999999999991</v>
      </c>
      <c r="X132" s="1">
        <v>0.57015686274509803</v>
      </c>
      <c r="Y132" s="1">
        <v>0.21762499999999999</v>
      </c>
      <c r="Z132" s="1">
        <v>0.1391290322580645</v>
      </c>
      <c r="AA132" s="1">
        <v>1.7536999999999998</v>
      </c>
      <c r="AB132" s="1">
        <v>0.85523529411764709</v>
      </c>
      <c r="AC132" s="1">
        <v>0.21762499999999999</v>
      </c>
      <c r="AD132" s="95">
        <v>6.956451612903225E-2</v>
      </c>
      <c r="AE132" s="18">
        <v>2.896124810246679</v>
      </c>
      <c r="AF132" s="44">
        <v>2.4221331812707718</v>
      </c>
      <c r="AG132" s="44">
        <v>1.5749510814667813</v>
      </c>
      <c r="AH132" s="44">
        <v>0.60114812519136884</v>
      </c>
      <c r="AI132" s="44">
        <v>0.38431778013383094</v>
      </c>
      <c r="AJ132" s="93">
        <v>4.9825501680627529</v>
      </c>
      <c r="AK132" s="16">
        <v>0.98546590532519973</v>
      </c>
      <c r="AL132" s="16">
        <v>3.9970842627375531</v>
      </c>
      <c r="AM132" s="16">
        <v>16</v>
      </c>
      <c r="AN132" s="16">
        <v>16</v>
      </c>
    </row>
    <row r="133" spans="2:40" x14ac:dyDescent="0.25">
      <c r="B133" s="57" t="s">
        <v>135</v>
      </c>
      <c r="C133" s="57"/>
      <c r="D133" s="2"/>
      <c r="E133" s="2"/>
      <c r="F133" s="2"/>
      <c r="G133" s="2"/>
      <c r="H133" s="2"/>
      <c r="I133" s="13">
        <v>52.791285714285713</v>
      </c>
      <c r="J133" s="13">
        <v>3.0714285714285718E-2</v>
      </c>
      <c r="K133" s="13">
        <v>28.744857142857146</v>
      </c>
      <c r="L133" s="13">
        <v>1.2147142857142854</v>
      </c>
      <c r="M133" s="13">
        <v>1.5857142857142854E-2</v>
      </c>
      <c r="N133" s="13">
        <v>0.12114285714285714</v>
      </c>
      <c r="O133" s="13">
        <v>12.052000000000001</v>
      </c>
      <c r="P133" s="13">
        <v>4.4118571428571425</v>
      </c>
      <c r="Q133" s="13">
        <v>0.13214285714285715</v>
      </c>
      <c r="R133" s="13">
        <v>9.8571428571428577E-3</v>
      </c>
      <c r="S133" s="13">
        <v>9.4285714285714285E-3</v>
      </c>
      <c r="T133" s="13"/>
      <c r="U133" s="116">
        <v>0.59681298801129423</v>
      </c>
      <c r="V133" s="1"/>
      <c r="W133" s="1"/>
      <c r="X133" s="1"/>
      <c r="Y133" s="1"/>
      <c r="Z133" s="1"/>
      <c r="AA133" s="1"/>
      <c r="AB133" s="1"/>
      <c r="AC133" s="1"/>
      <c r="AD133" s="18"/>
      <c r="AE133" s="44"/>
      <c r="AF133" s="44"/>
      <c r="AG133" s="44"/>
      <c r="AH133" s="44"/>
      <c r="AI133" s="1"/>
      <c r="AJ133" s="93"/>
      <c r="AK133" s="16"/>
      <c r="AL133" s="16"/>
      <c r="AM133" s="16"/>
      <c r="AN133" s="16"/>
    </row>
    <row r="134" spans="2:40" x14ac:dyDescent="0.25">
      <c r="B134" s="57" t="s">
        <v>136</v>
      </c>
      <c r="C134" s="57"/>
      <c r="D134" s="2"/>
      <c r="E134" s="2"/>
      <c r="F134" s="2"/>
      <c r="G134" s="2"/>
      <c r="H134" s="2"/>
      <c r="I134" s="13">
        <v>0.38091062568784373</v>
      </c>
      <c r="J134" s="13">
        <v>2.0105673210268168E-2</v>
      </c>
      <c r="K134" s="13">
        <v>0.37057946901729782</v>
      </c>
      <c r="L134" s="13">
        <v>0.12004820460369837</v>
      </c>
      <c r="M134" s="13">
        <v>1.2253279444412308E-2</v>
      </c>
      <c r="N134" s="13">
        <v>2.4079234286196148E-2</v>
      </c>
      <c r="O134" s="13">
        <v>0.26784510449138293</v>
      </c>
      <c r="P134" s="13">
        <v>9.7985421656197821E-2</v>
      </c>
      <c r="Q134" s="13">
        <v>1.1767590682726455E-2</v>
      </c>
      <c r="R134" s="13">
        <v>1.7033580279637549E-2</v>
      </c>
      <c r="S134" s="13">
        <v>1.259440540950813E-2</v>
      </c>
      <c r="T134" s="13"/>
      <c r="U134" s="116">
        <v>1.0074931313955203E-2</v>
      </c>
      <c r="V134" s="1"/>
      <c r="W134" s="1"/>
      <c r="X134" s="1"/>
      <c r="Y134" s="1"/>
      <c r="Z134" s="1"/>
      <c r="AA134" s="1"/>
      <c r="AB134" s="1"/>
      <c r="AC134" s="1"/>
      <c r="AD134" s="18"/>
      <c r="AE134" s="44"/>
      <c r="AF134" s="44"/>
      <c r="AG134" s="44"/>
      <c r="AH134" s="44"/>
      <c r="AI134" s="1"/>
      <c r="AJ134" s="93"/>
      <c r="AK134" s="16"/>
      <c r="AL134" s="16"/>
      <c r="AM134" s="16"/>
      <c r="AN134" s="16"/>
    </row>
    <row r="135" spans="2:40" x14ac:dyDescent="0.25">
      <c r="B135" s="57" t="s">
        <v>168</v>
      </c>
      <c r="C135" s="57"/>
      <c r="D135" s="2"/>
      <c r="E135" s="2"/>
      <c r="F135" s="2"/>
      <c r="G135" s="2"/>
      <c r="H135" s="2"/>
      <c r="I135" s="13">
        <v>45.822999999999993</v>
      </c>
      <c r="J135" s="13">
        <v>0</v>
      </c>
      <c r="K135" s="13">
        <v>34.070999999999998</v>
      </c>
      <c r="L135" s="13">
        <v>0.85150000000000003</v>
      </c>
      <c r="M135" s="13">
        <v>5.4999999999999997E-3</v>
      </c>
      <c r="N135" s="13">
        <v>5.2999999999999999E-2</v>
      </c>
      <c r="O135" s="13">
        <v>17.4285</v>
      </c>
      <c r="P135" s="13">
        <v>1.613</v>
      </c>
      <c r="Q135" s="13">
        <v>3.5500000000000004E-2</v>
      </c>
      <c r="R135" s="13">
        <v>0</v>
      </c>
      <c r="S135" s="13">
        <v>0</v>
      </c>
      <c r="T135" s="13"/>
      <c r="U135" s="116">
        <v>0.85474469213965121</v>
      </c>
      <c r="V135" s="1"/>
      <c r="W135" s="1"/>
      <c r="X135" s="1"/>
      <c r="Y135" s="1"/>
      <c r="Z135" s="1"/>
      <c r="AA135" s="1"/>
      <c r="AB135" s="1"/>
      <c r="AC135" s="1"/>
      <c r="AD135" s="18"/>
      <c r="AE135" s="44"/>
      <c r="AF135" s="44"/>
      <c r="AG135" s="44"/>
      <c r="AH135" s="44"/>
      <c r="AI135" s="1"/>
      <c r="AJ135" s="93"/>
      <c r="AK135" s="16"/>
      <c r="AL135" s="16"/>
      <c r="AM135" s="16"/>
      <c r="AN135" s="16"/>
    </row>
    <row r="136" spans="2:40" x14ac:dyDescent="0.25">
      <c r="B136" s="59" t="s">
        <v>169</v>
      </c>
      <c r="C136" s="59"/>
      <c r="D136" s="8"/>
      <c r="E136" s="8"/>
      <c r="F136" s="8"/>
      <c r="G136" s="8"/>
      <c r="H136" s="8"/>
      <c r="I136" s="14">
        <v>0.23475945135393431</v>
      </c>
      <c r="J136" s="14">
        <v>0</v>
      </c>
      <c r="K136" s="14">
        <v>0.27577164466275395</v>
      </c>
      <c r="L136" s="14">
        <v>6.7175144212721999E-2</v>
      </c>
      <c r="M136" s="14">
        <v>7.7781745930520221E-3</v>
      </c>
      <c r="N136" s="14">
        <v>2.8284271247461927E-3</v>
      </c>
      <c r="O136" s="14">
        <v>0.38820162287141424</v>
      </c>
      <c r="P136" s="14">
        <v>0.15273506473629442</v>
      </c>
      <c r="Q136" s="14">
        <v>2.8991378028648443E-2</v>
      </c>
      <c r="R136" s="14">
        <v>0</v>
      </c>
      <c r="S136" s="14">
        <v>0</v>
      </c>
      <c r="T136" s="14"/>
      <c r="U136" s="117">
        <v>1.5798749450657693E-2</v>
      </c>
      <c r="V136" s="1"/>
      <c r="W136" s="11"/>
      <c r="X136" s="11"/>
      <c r="Y136" s="11"/>
      <c r="Z136" s="11"/>
      <c r="AA136" s="11"/>
      <c r="AB136" s="11"/>
      <c r="AC136" s="11"/>
      <c r="AD136" s="21"/>
      <c r="AE136" s="45"/>
      <c r="AF136" s="45"/>
      <c r="AG136" s="45"/>
      <c r="AH136" s="45"/>
      <c r="AI136" s="11"/>
      <c r="AJ136" s="94"/>
      <c r="AK136" s="46"/>
      <c r="AL136" s="46"/>
      <c r="AM136" s="46"/>
      <c r="AN136" s="46"/>
    </row>
    <row r="137" spans="2:40" x14ac:dyDescent="0.25">
      <c r="B137" s="75" t="s">
        <v>21</v>
      </c>
      <c r="C137" s="75"/>
      <c r="D137" s="2" t="s">
        <v>32</v>
      </c>
      <c r="E137" s="2" t="s">
        <v>14</v>
      </c>
      <c r="F137" s="2">
        <v>1</v>
      </c>
      <c r="G137" s="2">
        <v>1100</v>
      </c>
      <c r="I137" s="4">
        <v>46.344099999999997</v>
      </c>
      <c r="J137" s="4">
        <v>0</v>
      </c>
      <c r="K137" s="4">
        <v>33.570799999999998</v>
      </c>
      <c r="L137" s="4">
        <v>0.85129999999999995</v>
      </c>
      <c r="M137" s="4">
        <v>0</v>
      </c>
      <c r="N137" s="4">
        <v>6.8199999999999997E-2</v>
      </c>
      <c r="O137" s="4">
        <v>17.842300000000002</v>
      </c>
      <c r="P137" s="4">
        <v>1.3684000000000001</v>
      </c>
      <c r="Q137" s="4">
        <v>2.9499999999999998E-2</v>
      </c>
      <c r="R137" s="4">
        <v>0</v>
      </c>
      <c r="S137" s="4">
        <v>0</v>
      </c>
      <c r="T137" s="1">
        <v>100.07459999999998</v>
      </c>
      <c r="U137" s="118">
        <v>0.87661542872578946</v>
      </c>
      <c r="V137" s="1"/>
      <c r="W137" s="1">
        <v>0.77240166666666665</v>
      </c>
      <c r="X137" s="1">
        <v>0.65825098039215679</v>
      </c>
      <c r="Y137" s="1">
        <v>0.31861250000000002</v>
      </c>
      <c r="Z137" s="1">
        <v>4.4141935483870971E-2</v>
      </c>
      <c r="AA137" s="1">
        <v>1.5448033333333333</v>
      </c>
      <c r="AB137" s="1">
        <v>0.98737647058823519</v>
      </c>
      <c r="AC137" s="95">
        <v>0.31861250000000002</v>
      </c>
      <c r="AD137" s="95">
        <v>2.2070967741935486E-2</v>
      </c>
      <c r="AE137" s="18">
        <v>2.8728632716635039</v>
      </c>
      <c r="AF137" s="44">
        <v>2.1508901569671011</v>
      </c>
      <c r="AG137" s="44">
        <v>1.833017218424051</v>
      </c>
      <c r="AH137" s="44">
        <v>0.88723331358686075</v>
      </c>
      <c r="AI137" s="89">
        <v>0.12292108968572252</v>
      </c>
      <c r="AJ137" s="92">
        <v>4.9940617786637356</v>
      </c>
      <c r="AK137" s="16">
        <v>1.0101544032725833</v>
      </c>
      <c r="AL137" s="16">
        <v>3.9839073753911523</v>
      </c>
      <c r="AM137" s="16">
        <v>16</v>
      </c>
      <c r="AN137" s="16">
        <v>16</v>
      </c>
    </row>
    <row r="138" spans="2:40" x14ac:dyDescent="0.25">
      <c r="B138" s="75" t="s">
        <v>21</v>
      </c>
      <c r="C138" s="75"/>
      <c r="D138" s="2" t="s">
        <v>32</v>
      </c>
      <c r="E138" s="2" t="s">
        <v>14</v>
      </c>
      <c r="F138" s="2">
        <v>1</v>
      </c>
      <c r="G138" s="2">
        <v>1100</v>
      </c>
      <c r="I138" s="4">
        <v>46.540599999999998</v>
      </c>
      <c r="J138" s="4">
        <v>0</v>
      </c>
      <c r="K138" s="4">
        <v>33.371600000000001</v>
      </c>
      <c r="L138" s="4">
        <v>0.80449999999999999</v>
      </c>
      <c r="M138" s="4">
        <v>0</v>
      </c>
      <c r="N138" s="4">
        <v>7.5700000000000003E-2</v>
      </c>
      <c r="O138" s="4">
        <v>17.5596</v>
      </c>
      <c r="P138" s="4">
        <v>1.4330000000000001</v>
      </c>
      <c r="Q138" s="4">
        <v>1.12E-2</v>
      </c>
      <c r="R138" s="4">
        <v>0</v>
      </c>
      <c r="S138" s="4">
        <v>0</v>
      </c>
      <c r="T138" s="1">
        <v>99.796200000000013</v>
      </c>
      <c r="U138" s="118">
        <v>0.87075139496214049</v>
      </c>
      <c r="V138" s="1"/>
      <c r="W138" s="1">
        <v>0.77567666666666668</v>
      </c>
      <c r="X138" s="1">
        <v>0.6543450980392157</v>
      </c>
      <c r="Y138" s="1">
        <v>0.31356428571428568</v>
      </c>
      <c r="Z138" s="1">
        <v>4.6225806451612908E-2</v>
      </c>
      <c r="AA138" s="1">
        <v>1.5513533333333334</v>
      </c>
      <c r="AB138" s="1">
        <v>0.98151764705882361</v>
      </c>
      <c r="AC138" s="95">
        <v>0.31356428571428568</v>
      </c>
      <c r="AD138" s="95">
        <v>2.3112903225806454E-2</v>
      </c>
      <c r="AE138" s="18">
        <v>2.8695481693322487</v>
      </c>
      <c r="AF138" s="44">
        <v>2.1625053726759185</v>
      </c>
      <c r="AG138" s="44">
        <v>1.824245656601704</v>
      </c>
      <c r="AH138" s="44">
        <v>0.87418441430032634</v>
      </c>
      <c r="AI138" s="89">
        <v>0.12887271089056443</v>
      </c>
      <c r="AJ138" s="93">
        <v>4.9898081544685136</v>
      </c>
      <c r="AK138" s="16">
        <v>1.0030571251908909</v>
      </c>
      <c r="AL138" s="16">
        <v>3.9867510292776225</v>
      </c>
      <c r="AM138" s="16">
        <v>16</v>
      </c>
      <c r="AN138" s="16">
        <v>16.000000000000004</v>
      </c>
    </row>
    <row r="139" spans="2:40" x14ac:dyDescent="0.25">
      <c r="B139" s="75" t="s">
        <v>21</v>
      </c>
      <c r="C139" s="75"/>
      <c r="D139" s="2" t="s">
        <v>32</v>
      </c>
      <c r="E139" s="2" t="s">
        <v>15</v>
      </c>
      <c r="F139" s="2">
        <v>1</v>
      </c>
      <c r="G139" s="2">
        <v>1100</v>
      </c>
      <c r="I139" s="4">
        <v>54.575499999999998</v>
      </c>
      <c r="J139" s="4">
        <v>0</v>
      </c>
      <c r="K139" s="4">
        <v>28.386099999999999</v>
      </c>
      <c r="L139" s="4">
        <v>1.1454</v>
      </c>
      <c r="M139" s="4">
        <v>0</v>
      </c>
      <c r="N139" s="4">
        <v>0.11260000000000001</v>
      </c>
      <c r="O139" s="4">
        <v>11.610300000000001</v>
      </c>
      <c r="P139" s="4">
        <v>4.5525000000000002</v>
      </c>
      <c r="Q139" s="4">
        <v>0.14360000000000001</v>
      </c>
      <c r="R139" s="4">
        <v>0</v>
      </c>
      <c r="S139" s="4">
        <v>0</v>
      </c>
      <c r="T139" s="1">
        <v>100.526</v>
      </c>
      <c r="U139" s="118">
        <v>0.57995564584997039</v>
      </c>
      <c r="V139" s="1"/>
      <c r="W139" s="1">
        <v>0.90959166666666669</v>
      </c>
      <c r="X139" s="1">
        <v>0.5565901960784313</v>
      </c>
      <c r="Y139" s="1">
        <v>0.20732678571428573</v>
      </c>
      <c r="Z139" s="1">
        <v>0.14685483870967742</v>
      </c>
      <c r="AA139" s="1">
        <v>1.8191833333333334</v>
      </c>
      <c r="AB139" s="1">
        <v>0.834885294117647</v>
      </c>
      <c r="AC139" s="95">
        <v>0.20732678571428573</v>
      </c>
      <c r="AD139" s="95">
        <v>7.3427419354838708E-2</v>
      </c>
      <c r="AE139" s="18">
        <v>2.9348228325201049</v>
      </c>
      <c r="AF139" s="44">
        <v>2.4794455231510075</v>
      </c>
      <c r="AG139" s="44">
        <v>1.5172028509822995</v>
      </c>
      <c r="AH139" s="44">
        <v>0.5651497144343971</v>
      </c>
      <c r="AI139" s="89">
        <v>0.40030992558027645</v>
      </c>
      <c r="AJ139" s="93">
        <v>4.9621080141479803</v>
      </c>
      <c r="AK139" s="16">
        <v>0.96545964001467355</v>
      </c>
      <c r="AL139" s="16">
        <v>3.996648374133307</v>
      </c>
      <c r="AM139" s="16">
        <v>16</v>
      </c>
      <c r="AN139" s="16">
        <v>16</v>
      </c>
    </row>
    <row r="140" spans="2:40" x14ac:dyDescent="0.25">
      <c r="B140" s="75" t="s">
        <v>21</v>
      </c>
      <c r="C140" s="75"/>
      <c r="D140" s="2" t="s">
        <v>32</v>
      </c>
      <c r="E140" s="2" t="s">
        <v>15</v>
      </c>
      <c r="F140" s="2">
        <v>1</v>
      </c>
      <c r="G140" s="2">
        <v>1100</v>
      </c>
      <c r="I140" s="4">
        <v>56.398800000000001</v>
      </c>
      <c r="J140" s="4">
        <v>0</v>
      </c>
      <c r="K140" s="4">
        <v>26.7455</v>
      </c>
      <c r="L140" s="4">
        <v>1.3485</v>
      </c>
      <c r="M140" s="4">
        <v>0</v>
      </c>
      <c r="N140" s="4">
        <v>0.157</v>
      </c>
      <c r="O140" s="4">
        <v>10.3344</v>
      </c>
      <c r="P140" s="4">
        <v>5.2434000000000003</v>
      </c>
      <c r="Q140" s="4">
        <v>0.17879999999999999</v>
      </c>
      <c r="R140" s="4">
        <v>0</v>
      </c>
      <c r="S140" s="4">
        <v>0</v>
      </c>
      <c r="T140" s="1">
        <v>100.40639999999999</v>
      </c>
      <c r="U140" s="118">
        <v>0.51580382738083241</v>
      </c>
      <c r="V140" s="1"/>
      <c r="W140" s="1">
        <v>0.93998000000000004</v>
      </c>
      <c r="X140" s="1">
        <v>0.52442156862745093</v>
      </c>
      <c r="Y140" s="1">
        <v>0.18454285714285715</v>
      </c>
      <c r="Z140" s="1">
        <v>0.16914193548387096</v>
      </c>
      <c r="AA140" s="1">
        <v>1.8799600000000001</v>
      </c>
      <c r="AB140" s="1">
        <v>0.78663235294117639</v>
      </c>
      <c r="AC140" s="95">
        <v>0.18454285714285715</v>
      </c>
      <c r="AD140" s="95">
        <v>8.4570967741935482E-2</v>
      </c>
      <c r="AE140" s="18">
        <v>2.9357061778259688</v>
      </c>
      <c r="AF140" s="44">
        <v>2.5615097508051035</v>
      </c>
      <c r="AG140" s="44">
        <v>1.4290846204937586</v>
      </c>
      <c r="AH140" s="44">
        <v>0.50289189984133897</v>
      </c>
      <c r="AI140" s="89">
        <v>0.46092333561563353</v>
      </c>
      <c r="AJ140" s="93">
        <v>4.9544096067558341</v>
      </c>
      <c r="AK140" s="16">
        <v>0.96381523545697245</v>
      </c>
      <c r="AL140" s="16">
        <v>3.9905943712988621</v>
      </c>
      <c r="AM140" s="16">
        <v>16</v>
      </c>
      <c r="AN140" s="16">
        <v>16</v>
      </c>
    </row>
    <row r="141" spans="2:40" x14ac:dyDescent="0.25">
      <c r="B141" s="75" t="s">
        <v>21</v>
      </c>
      <c r="C141" s="75"/>
      <c r="D141" s="2" t="s">
        <v>32</v>
      </c>
      <c r="E141" s="2" t="s">
        <v>16</v>
      </c>
      <c r="F141" s="2">
        <v>1</v>
      </c>
      <c r="G141" s="2">
        <v>1100</v>
      </c>
      <c r="I141" s="4">
        <v>49.514699999999998</v>
      </c>
      <c r="J141" s="4">
        <v>0</v>
      </c>
      <c r="K141" s="4">
        <v>31.5428</v>
      </c>
      <c r="L141" s="4">
        <v>0.89190000000000003</v>
      </c>
      <c r="M141" s="4">
        <v>0</v>
      </c>
      <c r="N141" s="4">
        <v>5.4899999999999997E-2</v>
      </c>
      <c r="O141" s="4">
        <v>15.3611</v>
      </c>
      <c r="P141" s="4">
        <v>2.7804000000000002</v>
      </c>
      <c r="Q141" s="4">
        <v>6.13E-2</v>
      </c>
      <c r="R141" s="4">
        <v>0</v>
      </c>
      <c r="S141" s="4">
        <v>0</v>
      </c>
      <c r="T141" s="1">
        <v>100.20710000000003</v>
      </c>
      <c r="U141" s="118">
        <v>0.75058948322611696</v>
      </c>
      <c r="V141" s="1"/>
      <c r="W141" s="1">
        <v>0.82524500000000001</v>
      </c>
      <c r="X141" s="1">
        <v>0.61848627450980387</v>
      </c>
      <c r="Y141" s="1">
        <v>0.27430535714285714</v>
      </c>
      <c r="Z141" s="1">
        <v>8.9690322580645174E-2</v>
      </c>
      <c r="AA141" s="1">
        <v>1.65049</v>
      </c>
      <c r="AB141" s="1">
        <v>0.9277294117647058</v>
      </c>
      <c r="AC141" s="95">
        <v>0.27430535714285714</v>
      </c>
      <c r="AD141" s="95">
        <v>4.4845161290322587E-2</v>
      </c>
      <c r="AE141" s="18">
        <v>2.8973699301978852</v>
      </c>
      <c r="AF141" s="44">
        <v>2.2786044443931597</v>
      </c>
      <c r="AG141" s="44">
        <v>1.7077177976167162</v>
      </c>
      <c r="AH141" s="44">
        <v>0.75739132731075887</v>
      </c>
      <c r="AI141" s="89">
        <v>0.2476461749556971</v>
      </c>
      <c r="AJ141" s="93">
        <v>4.9913597442763322</v>
      </c>
      <c r="AK141" s="16">
        <v>1.0050375022664559</v>
      </c>
      <c r="AL141" s="16">
        <v>3.9863222420098756</v>
      </c>
      <c r="AM141" s="16">
        <v>16</v>
      </c>
      <c r="AN141" s="16">
        <v>16</v>
      </c>
    </row>
    <row r="142" spans="2:40" x14ac:dyDescent="0.25">
      <c r="B142" s="75" t="s">
        <v>21</v>
      </c>
      <c r="C142" s="75"/>
      <c r="D142" s="2" t="s">
        <v>32</v>
      </c>
      <c r="E142" s="2" t="s">
        <v>16</v>
      </c>
      <c r="F142" s="2">
        <v>1</v>
      </c>
      <c r="G142" s="2">
        <v>1100</v>
      </c>
      <c r="I142" s="4">
        <v>49.707299999999996</v>
      </c>
      <c r="J142" s="4">
        <v>0</v>
      </c>
      <c r="K142" s="4">
        <v>31.689599999999999</v>
      </c>
      <c r="L142" s="4">
        <v>0.82279999999999998</v>
      </c>
      <c r="M142" s="4">
        <v>0</v>
      </c>
      <c r="N142" s="4">
        <v>0.1072</v>
      </c>
      <c r="O142" s="4">
        <v>15.413600000000001</v>
      </c>
      <c r="P142" s="4">
        <v>2.6278999999999999</v>
      </c>
      <c r="Q142" s="4">
        <v>5.2299999999999999E-2</v>
      </c>
      <c r="R142" s="4">
        <v>0</v>
      </c>
      <c r="S142" s="4">
        <v>0</v>
      </c>
      <c r="T142" s="1">
        <v>100.4207</v>
      </c>
      <c r="U142" s="118">
        <v>0.76187245443850604</v>
      </c>
      <c r="V142" s="1"/>
      <c r="W142" s="1">
        <v>0.82845499999999994</v>
      </c>
      <c r="X142" s="1">
        <v>0.62136470588235293</v>
      </c>
      <c r="Y142" s="1">
        <v>0.27524285714285718</v>
      </c>
      <c r="Z142" s="1">
        <v>8.4770967741935474E-2</v>
      </c>
      <c r="AA142" s="1">
        <v>1.6569099999999999</v>
      </c>
      <c r="AB142" s="1">
        <v>0.93204705882352945</v>
      </c>
      <c r="AC142" s="95">
        <v>0.27524285714285718</v>
      </c>
      <c r="AD142" s="95">
        <v>4.2385483870967737E-2</v>
      </c>
      <c r="AE142" s="18">
        <v>2.9065853998373541</v>
      </c>
      <c r="AF142" s="44">
        <v>2.2802151281606475</v>
      </c>
      <c r="AG142" s="44">
        <v>1.7102259053998499</v>
      </c>
      <c r="AH142" s="44">
        <v>0.75757032883536579</v>
      </c>
      <c r="AI142" s="89">
        <v>0.23332111348712908</v>
      </c>
      <c r="AJ142" s="93">
        <v>4.9813324758829918</v>
      </c>
      <c r="AK142" s="16">
        <v>0.99089144232249482</v>
      </c>
      <c r="AL142" s="16">
        <v>3.9904410335604972</v>
      </c>
      <c r="AM142" s="16">
        <v>16</v>
      </c>
      <c r="AN142" s="16">
        <v>16</v>
      </c>
    </row>
    <row r="143" spans="2:40" x14ac:dyDescent="0.25">
      <c r="B143" s="75" t="s">
        <v>21</v>
      </c>
      <c r="C143" s="75"/>
      <c r="D143" s="2" t="s">
        <v>32</v>
      </c>
      <c r="E143" s="2" t="s">
        <v>17</v>
      </c>
      <c r="F143" s="2">
        <v>1</v>
      </c>
      <c r="G143" s="2">
        <v>1100</v>
      </c>
      <c r="I143" s="4">
        <v>54.210799999999999</v>
      </c>
      <c r="J143" s="4">
        <v>0</v>
      </c>
      <c r="K143" s="4">
        <v>28.3795</v>
      </c>
      <c r="L143" s="4">
        <v>1.07</v>
      </c>
      <c r="M143" s="4">
        <v>0</v>
      </c>
      <c r="N143" s="4">
        <v>7.7299999999999994E-2</v>
      </c>
      <c r="O143" s="4">
        <v>11.692600000000001</v>
      </c>
      <c r="P143" s="4">
        <v>4.6031000000000004</v>
      </c>
      <c r="Q143" s="4">
        <v>0.1389</v>
      </c>
      <c r="R143" s="4">
        <v>0</v>
      </c>
      <c r="S143" s="4">
        <v>0</v>
      </c>
      <c r="T143" s="1">
        <v>100.17219999999999</v>
      </c>
      <c r="U143" s="118">
        <v>0.57919836257682911</v>
      </c>
      <c r="V143" s="1"/>
      <c r="W143" s="1">
        <v>0.90351333333333328</v>
      </c>
      <c r="X143" s="1">
        <v>0.55646078431372548</v>
      </c>
      <c r="Y143" s="1">
        <v>0.20879642857142858</v>
      </c>
      <c r="Z143" s="1">
        <v>0.14848709677419356</v>
      </c>
      <c r="AA143" s="1">
        <v>1.8070266666666666</v>
      </c>
      <c r="AB143" s="1">
        <v>0.83469117647058821</v>
      </c>
      <c r="AC143" s="95">
        <v>0.20879642857142858</v>
      </c>
      <c r="AD143" s="95">
        <v>7.4243548387096778E-2</v>
      </c>
      <c r="AE143" s="18">
        <v>2.9247578200957802</v>
      </c>
      <c r="AF143" s="44">
        <v>2.4713521977795616</v>
      </c>
      <c r="AG143" s="44">
        <v>1.5220700476198812</v>
      </c>
      <c r="AH143" s="44">
        <v>0.57111444137167133</v>
      </c>
      <c r="AI143" s="89">
        <v>0.40615218327876701</v>
      </c>
      <c r="AJ143" s="93">
        <v>4.970688870049881</v>
      </c>
      <c r="AK143" s="16">
        <v>0.97726662465043834</v>
      </c>
      <c r="AL143" s="16">
        <v>3.9934222453994428</v>
      </c>
      <c r="AM143" s="16">
        <v>16</v>
      </c>
      <c r="AN143" s="16">
        <v>16</v>
      </c>
    </row>
    <row r="144" spans="2:40" x14ac:dyDescent="0.25">
      <c r="B144" s="75" t="s">
        <v>21</v>
      </c>
      <c r="C144" s="75"/>
      <c r="D144" s="2" t="s">
        <v>32</v>
      </c>
      <c r="E144" s="2" t="s">
        <v>17</v>
      </c>
      <c r="F144" s="2">
        <v>1</v>
      </c>
      <c r="G144" s="2">
        <v>1100</v>
      </c>
      <c r="I144" s="4">
        <v>55.9544</v>
      </c>
      <c r="J144" s="4">
        <v>0</v>
      </c>
      <c r="K144" s="4">
        <v>26.9117</v>
      </c>
      <c r="L144" s="4">
        <v>1.2439</v>
      </c>
      <c r="M144" s="4">
        <v>0</v>
      </c>
      <c r="N144" s="4">
        <v>0.12640000000000001</v>
      </c>
      <c r="O144" s="4">
        <v>10.5602</v>
      </c>
      <c r="P144" s="4">
        <v>5.0957999999999997</v>
      </c>
      <c r="Q144" s="4">
        <v>0.1709</v>
      </c>
      <c r="R144" s="4">
        <v>0</v>
      </c>
      <c r="S144" s="4">
        <v>0</v>
      </c>
      <c r="T144" s="1">
        <v>100.0633</v>
      </c>
      <c r="U144" s="118">
        <v>0.52841087444931734</v>
      </c>
      <c r="V144" s="1"/>
      <c r="W144" s="1">
        <v>0.93257333333333337</v>
      </c>
      <c r="X144" s="1">
        <v>0.52768039215686269</v>
      </c>
      <c r="Y144" s="1">
        <v>0.18857499999999999</v>
      </c>
      <c r="Z144" s="1">
        <v>0.16438064516129031</v>
      </c>
      <c r="AA144" s="1">
        <v>1.8651466666666667</v>
      </c>
      <c r="AB144" s="1">
        <v>0.79152058823529403</v>
      </c>
      <c r="AC144" s="95">
        <v>0.18857499999999999</v>
      </c>
      <c r="AD144" s="95">
        <v>8.2190322580645153E-2</v>
      </c>
      <c r="AE144" s="18">
        <v>2.9274325774826058</v>
      </c>
      <c r="AF144" s="44">
        <v>2.5485084520997807</v>
      </c>
      <c r="AG144" s="44">
        <v>1.4420291588355068</v>
      </c>
      <c r="AH144" s="44">
        <v>0.51533210759623849</v>
      </c>
      <c r="AI144" s="89">
        <v>0.44921449990188073</v>
      </c>
      <c r="AJ144" s="93">
        <v>4.9550842184334067</v>
      </c>
      <c r="AK144" s="16">
        <v>0.96454660749811927</v>
      </c>
      <c r="AL144" s="16">
        <v>3.9905376109352875</v>
      </c>
      <c r="AM144" s="16">
        <v>16</v>
      </c>
      <c r="AN144" s="16">
        <v>16</v>
      </c>
    </row>
    <row r="145" spans="2:41" x14ac:dyDescent="0.25">
      <c r="B145" s="75" t="s">
        <v>21</v>
      </c>
      <c r="C145" s="75"/>
      <c r="D145" s="2" t="s">
        <v>32</v>
      </c>
      <c r="E145" s="2" t="s">
        <v>18</v>
      </c>
      <c r="F145" s="2">
        <v>1</v>
      </c>
      <c r="G145" s="2">
        <v>1100</v>
      </c>
      <c r="I145" s="4">
        <v>44.917999999999999</v>
      </c>
      <c r="J145" s="4">
        <v>0</v>
      </c>
      <c r="K145" s="4">
        <v>34.387</v>
      </c>
      <c r="L145" s="4">
        <v>0.746</v>
      </c>
      <c r="M145" s="4">
        <v>3.3000000000000002E-2</v>
      </c>
      <c r="N145" s="4">
        <v>8.1000000000000003E-2</v>
      </c>
      <c r="O145" s="4">
        <v>18.157</v>
      </c>
      <c r="P145" s="4">
        <v>1.2929999999999999</v>
      </c>
      <c r="Q145" s="4">
        <v>2.8000000000000001E-2</v>
      </c>
      <c r="R145" s="4">
        <v>0</v>
      </c>
      <c r="S145" s="4">
        <v>8.0000000000000002E-3</v>
      </c>
      <c r="T145" s="1">
        <v>99.65100000000001</v>
      </c>
      <c r="U145" s="118">
        <v>0.8844089002691008</v>
      </c>
      <c r="V145" s="1"/>
      <c r="W145" s="1">
        <v>0.74863333333333337</v>
      </c>
      <c r="X145" s="1">
        <v>0.6742549019607843</v>
      </c>
      <c r="Y145" s="1">
        <v>0.32423214285714286</v>
      </c>
      <c r="Z145" s="1">
        <v>4.1709677419354836E-2</v>
      </c>
      <c r="AA145" s="1">
        <v>1.4972666666666667</v>
      </c>
      <c r="AB145" s="1">
        <v>1.0113823529411765</v>
      </c>
      <c r="AC145" s="95">
        <v>0.32423214285714286</v>
      </c>
      <c r="AD145" s="95">
        <v>2.0854838709677418E-2</v>
      </c>
      <c r="AE145" s="18">
        <v>2.853736001174664</v>
      </c>
      <c r="AF145" s="44">
        <v>2.0986757934866533</v>
      </c>
      <c r="AG145" s="44">
        <v>1.8901675605122417</v>
      </c>
      <c r="AH145" s="44">
        <v>0.90893381230409931</v>
      </c>
      <c r="AI145" s="89">
        <v>0.11692651990846011</v>
      </c>
      <c r="AJ145" s="93">
        <v>5.0147036862114538</v>
      </c>
      <c r="AK145" s="16">
        <v>1.0258603322125595</v>
      </c>
      <c r="AL145" s="16">
        <v>3.9888433539988952</v>
      </c>
      <c r="AM145" s="16">
        <v>16</v>
      </c>
      <c r="AN145" s="16">
        <v>15.999999999999996</v>
      </c>
    </row>
    <row r="146" spans="2:41" x14ac:dyDescent="0.25">
      <c r="B146" s="75" t="s">
        <v>21</v>
      </c>
      <c r="C146" s="75"/>
      <c r="D146" s="2" t="s">
        <v>32</v>
      </c>
      <c r="E146" s="2" t="s">
        <v>19</v>
      </c>
      <c r="F146" s="2">
        <v>1</v>
      </c>
      <c r="G146" s="2">
        <v>1100</v>
      </c>
      <c r="I146" s="4">
        <v>53.292000000000002</v>
      </c>
      <c r="J146" s="4">
        <v>2.5000000000000001E-2</v>
      </c>
      <c r="K146" s="4">
        <v>28.170999999999999</v>
      </c>
      <c r="L146" s="4">
        <v>1.0980000000000001</v>
      </c>
      <c r="M146" s="4">
        <v>2.9000000000000001E-2</v>
      </c>
      <c r="N146" s="4">
        <v>0.124</v>
      </c>
      <c r="O146" s="4">
        <v>11.824999999999999</v>
      </c>
      <c r="P146" s="4">
        <v>4.5579999999999998</v>
      </c>
      <c r="Q146" s="4">
        <v>0.13</v>
      </c>
      <c r="R146" s="4">
        <v>0.02</v>
      </c>
      <c r="S146" s="4">
        <v>7.0000000000000001E-3</v>
      </c>
      <c r="T146" s="1">
        <v>99.278999999999982</v>
      </c>
      <c r="U146" s="118">
        <v>0.5845929719397035</v>
      </c>
      <c r="V146" s="1"/>
      <c r="W146" s="1">
        <v>0.88819999999999999</v>
      </c>
      <c r="X146" s="1">
        <v>0.55237254901960786</v>
      </c>
      <c r="Y146" s="1">
        <v>0.21116071428571428</v>
      </c>
      <c r="Z146" s="1">
        <v>0.14703225806451611</v>
      </c>
      <c r="AA146" s="1">
        <v>1.7764</v>
      </c>
      <c r="AB146" s="1">
        <v>0.82855882352941179</v>
      </c>
      <c r="AC146" s="95">
        <v>0.21116071428571428</v>
      </c>
      <c r="AD146" s="95">
        <v>7.3516129032258057E-2</v>
      </c>
      <c r="AE146" s="18">
        <v>2.8896356668473837</v>
      </c>
      <c r="AF146" s="44">
        <v>2.4589951188387249</v>
      </c>
      <c r="AG146" s="44">
        <v>1.5292517471512272</v>
      </c>
      <c r="AH146" s="44">
        <v>0.58460162769541768</v>
      </c>
      <c r="AI146" s="89">
        <v>0.40706102780058639</v>
      </c>
      <c r="AJ146" s="93">
        <v>4.9799095214859559</v>
      </c>
      <c r="AK146" s="16">
        <v>0.99166265549600408</v>
      </c>
      <c r="AL146" s="16">
        <v>3.9882468659899519</v>
      </c>
      <c r="AM146" s="16">
        <v>16</v>
      </c>
      <c r="AN146" s="16">
        <v>16.000000000000004</v>
      </c>
    </row>
    <row r="147" spans="2:41" x14ac:dyDescent="0.25">
      <c r="B147" s="75" t="s">
        <v>21</v>
      </c>
      <c r="C147" s="75"/>
      <c r="D147" s="2" t="s">
        <v>32</v>
      </c>
      <c r="E147" s="2" t="s">
        <v>197</v>
      </c>
      <c r="F147" s="2">
        <v>1</v>
      </c>
      <c r="G147" s="2">
        <v>1100</v>
      </c>
      <c r="I147" s="4">
        <v>45.686999999999998</v>
      </c>
      <c r="J147" s="4">
        <v>0</v>
      </c>
      <c r="K147" s="4">
        <v>34.643000000000001</v>
      </c>
      <c r="L147" s="4">
        <v>0.86499999999999999</v>
      </c>
      <c r="M147" s="4">
        <v>8.0000000000000002E-3</v>
      </c>
      <c r="N147" s="4">
        <v>7.6999999999999999E-2</v>
      </c>
      <c r="O147" s="4">
        <v>18.064</v>
      </c>
      <c r="P147" s="4">
        <v>1.3680000000000001</v>
      </c>
      <c r="Q147" s="4">
        <v>2.8000000000000001E-2</v>
      </c>
      <c r="R147" s="4">
        <v>5.0000000000000001E-3</v>
      </c>
      <c r="S147" s="4">
        <v>0</v>
      </c>
      <c r="T147" s="1">
        <v>100.74499999999999</v>
      </c>
      <c r="U147" s="118">
        <v>0.87805200900961611</v>
      </c>
      <c r="V147" s="1"/>
      <c r="W147" s="1">
        <v>0.76144999999999996</v>
      </c>
      <c r="X147" s="1">
        <v>0.67927450980392157</v>
      </c>
      <c r="Y147" s="1">
        <v>0.32257142857142856</v>
      </c>
      <c r="Z147" s="1">
        <v>4.412903225806452E-2</v>
      </c>
      <c r="AA147" s="1">
        <v>1.5228999999999999</v>
      </c>
      <c r="AB147" s="1">
        <v>1.0189117647058823</v>
      </c>
      <c r="AC147" s="95">
        <v>0.32257142857142856</v>
      </c>
      <c r="AD147" s="95">
        <v>2.206451612903226E-2</v>
      </c>
      <c r="AE147" s="18">
        <v>2.886447709406343</v>
      </c>
      <c r="AF147" s="44">
        <v>2.1104141191086612</v>
      </c>
      <c r="AG147" s="44">
        <v>1.8826587645161346</v>
      </c>
      <c r="AH147" s="44">
        <v>0.89403020195442096</v>
      </c>
      <c r="AI147" s="89">
        <v>0.12230682610811074</v>
      </c>
      <c r="AJ147" s="93">
        <v>5.0094099116873272</v>
      </c>
      <c r="AK147" s="16">
        <v>1.0163370280625317</v>
      </c>
      <c r="AL147" s="16">
        <v>3.9930728836247957</v>
      </c>
      <c r="AM147" s="16">
        <v>16</v>
      </c>
      <c r="AN147" s="16">
        <v>16</v>
      </c>
    </row>
    <row r="148" spans="2:41" x14ac:dyDescent="0.25">
      <c r="B148" s="2" t="s">
        <v>21</v>
      </c>
      <c r="C148" s="2"/>
      <c r="D148" s="2" t="s">
        <v>32</v>
      </c>
      <c r="E148" s="2" t="s">
        <v>83</v>
      </c>
      <c r="F148" s="2">
        <v>1</v>
      </c>
      <c r="G148" s="2">
        <v>1100</v>
      </c>
      <c r="I148" s="4">
        <v>52.735999999999997</v>
      </c>
      <c r="J148" s="4">
        <v>4.2000000000000003E-2</v>
      </c>
      <c r="K148" s="4">
        <v>29.021000000000001</v>
      </c>
      <c r="L148" s="4">
        <v>1.0049999999999999</v>
      </c>
      <c r="M148" s="4">
        <v>0.05</v>
      </c>
      <c r="N148" s="4">
        <v>0.11899999999999999</v>
      </c>
      <c r="O148" s="4">
        <v>12.161</v>
      </c>
      <c r="P148" s="4">
        <v>4.3380000000000001</v>
      </c>
      <c r="Q148" s="4">
        <v>0.11600000000000001</v>
      </c>
      <c r="R148" s="4">
        <v>0</v>
      </c>
      <c r="S148" s="62">
        <v>0.01</v>
      </c>
      <c r="T148" s="16">
        <v>99.597999999999999</v>
      </c>
      <c r="U148" s="118">
        <v>0.60355420692989992</v>
      </c>
      <c r="V148" s="1"/>
      <c r="W148" s="1">
        <v>0.87893333333333323</v>
      </c>
      <c r="X148" s="1">
        <v>0.56903921568627458</v>
      </c>
      <c r="Y148" s="1">
        <v>0.21716071428571429</v>
      </c>
      <c r="Z148" s="1">
        <v>0.13993548387096774</v>
      </c>
      <c r="AA148" s="1">
        <v>1.7578666666666665</v>
      </c>
      <c r="AB148" s="1">
        <v>0.85355882352941181</v>
      </c>
      <c r="AC148" s="1">
        <v>0.21716071428571429</v>
      </c>
      <c r="AD148" s="95">
        <v>6.9967741935483871E-2</v>
      </c>
      <c r="AE148" s="18">
        <v>2.8985539464172763</v>
      </c>
      <c r="AF148" s="44">
        <v>2.4258533036301873</v>
      </c>
      <c r="AG148" s="44">
        <v>1.5705464896097694</v>
      </c>
      <c r="AH148" s="44">
        <v>0.59936290522833502</v>
      </c>
      <c r="AI148" s="44">
        <v>0.38622150619327505</v>
      </c>
      <c r="AJ148" s="93">
        <v>4.9819842046615666</v>
      </c>
      <c r="AK148" s="16">
        <v>0.98558441142161013</v>
      </c>
      <c r="AL148" s="16">
        <v>3.9963997932399566</v>
      </c>
      <c r="AM148" s="16">
        <v>16</v>
      </c>
      <c r="AN148" s="16">
        <v>16.000000000000004</v>
      </c>
    </row>
    <row r="149" spans="2:41" x14ac:dyDescent="0.25">
      <c r="B149" s="2" t="s">
        <v>21</v>
      </c>
      <c r="C149" s="2"/>
      <c r="D149" s="2" t="s">
        <v>32</v>
      </c>
      <c r="E149" s="2" t="s">
        <v>75</v>
      </c>
      <c r="F149" s="2">
        <v>1</v>
      </c>
      <c r="G149" s="2">
        <v>1100</v>
      </c>
      <c r="I149" s="4">
        <v>53.5</v>
      </c>
      <c r="J149" s="4">
        <v>5.8000000000000003E-2</v>
      </c>
      <c r="K149" s="4">
        <v>28.166</v>
      </c>
      <c r="L149" s="4">
        <v>0.97799999999999998</v>
      </c>
      <c r="M149" s="4">
        <v>1.0999999999999999E-2</v>
      </c>
      <c r="N149" s="4">
        <v>0.13500000000000001</v>
      </c>
      <c r="O149" s="4">
        <v>11.444000000000001</v>
      </c>
      <c r="P149" s="4">
        <v>4.6130000000000004</v>
      </c>
      <c r="Q149" s="4">
        <v>0.151</v>
      </c>
      <c r="R149" s="4">
        <v>5.8999999999999997E-2</v>
      </c>
      <c r="S149" s="62">
        <v>0</v>
      </c>
      <c r="T149" s="16">
        <v>99.114999999999995</v>
      </c>
      <c r="U149" s="118">
        <v>0.57302289940881324</v>
      </c>
      <c r="V149" s="1"/>
      <c r="W149" s="1">
        <v>0.89166666666666672</v>
      </c>
      <c r="X149" s="1">
        <v>0.55227450980392156</v>
      </c>
      <c r="Y149" s="1">
        <v>0.20435714285714288</v>
      </c>
      <c r="Z149" s="1">
        <v>0.14880645161290323</v>
      </c>
      <c r="AA149" s="1">
        <v>1.7833333333333334</v>
      </c>
      <c r="AB149" s="1">
        <v>0.8284117647058824</v>
      </c>
      <c r="AC149" s="1">
        <v>0.20435714285714288</v>
      </c>
      <c r="AD149" s="95">
        <v>7.4403225806451617E-2</v>
      </c>
      <c r="AE149" s="18">
        <v>2.8905054667028103</v>
      </c>
      <c r="AF149" s="44">
        <v>2.4678497984196177</v>
      </c>
      <c r="AG149" s="44">
        <v>1.5285202291871787</v>
      </c>
      <c r="AH149" s="44">
        <v>0.56559558931470177</v>
      </c>
      <c r="AI149" s="44">
        <v>0.41184894013058898</v>
      </c>
      <c r="AJ149" s="93">
        <v>4.973814557052088</v>
      </c>
      <c r="AK149" s="16">
        <v>0.9774445294452907</v>
      </c>
      <c r="AL149" s="16">
        <v>3.9963700276067966</v>
      </c>
      <c r="AM149" s="16">
        <v>16</v>
      </c>
      <c r="AN149" s="16">
        <v>16</v>
      </c>
    </row>
    <row r="150" spans="2:41" x14ac:dyDescent="0.25">
      <c r="B150" s="2" t="s">
        <v>21</v>
      </c>
      <c r="C150" s="2"/>
      <c r="D150" s="2" t="s">
        <v>32</v>
      </c>
      <c r="E150" s="2" t="s">
        <v>186</v>
      </c>
      <c r="F150" s="2">
        <v>1</v>
      </c>
      <c r="G150" s="2">
        <v>1100</v>
      </c>
      <c r="I150" s="4">
        <v>53.465000000000003</v>
      </c>
      <c r="J150" s="4">
        <v>4.4999999999999998E-2</v>
      </c>
      <c r="K150" s="4">
        <v>28.245999999999999</v>
      </c>
      <c r="L150" s="4">
        <v>1.099</v>
      </c>
      <c r="M150" s="4">
        <v>4.2000000000000003E-2</v>
      </c>
      <c r="N150" s="4">
        <v>0.122</v>
      </c>
      <c r="O150" s="4">
        <v>11.35</v>
      </c>
      <c r="P150" s="4">
        <v>4.7389999999999999</v>
      </c>
      <c r="Q150" s="4">
        <v>0.13700000000000001</v>
      </c>
      <c r="R150" s="4">
        <v>3.5000000000000003E-2</v>
      </c>
      <c r="S150" s="62">
        <v>8.0000000000000002E-3</v>
      </c>
      <c r="T150" s="16">
        <v>99.287999999999997</v>
      </c>
      <c r="U150" s="118">
        <v>0.56499667768858486</v>
      </c>
      <c r="V150" s="1"/>
      <c r="W150" s="1">
        <v>0.89108333333333334</v>
      </c>
      <c r="X150" s="1">
        <v>0.55384313725490197</v>
      </c>
      <c r="Y150" s="1">
        <v>0.20267857142857143</v>
      </c>
      <c r="Z150" s="1">
        <v>0.15287096774193548</v>
      </c>
      <c r="AA150" s="1">
        <v>1.7821666666666667</v>
      </c>
      <c r="AB150" s="1">
        <v>0.83076470588235296</v>
      </c>
      <c r="AC150" s="1">
        <v>0.20267857142857143</v>
      </c>
      <c r="AD150" s="95">
        <v>7.6435483870967741E-2</v>
      </c>
      <c r="AE150" s="18">
        <v>2.8920454278485588</v>
      </c>
      <c r="AF150" s="44">
        <v>2.4649220921712152</v>
      </c>
      <c r="AG150" s="44">
        <v>1.5320454704390041</v>
      </c>
      <c r="AH150" s="44">
        <v>0.56065114185802378</v>
      </c>
      <c r="AI150" s="44">
        <v>0.42287293628207984</v>
      </c>
      <c r="AJ150" s="93">
        <v>4.9804916407503237</v>
      </c>
      <c r="AK150" s="16">
        <v>0.98352407814010356</v>
      </c>
      <c r="AL150" s="16">
        <v>3.9969675626102195</v>
      </c>
      <c r="AM150" s="16">
        <v>16</v>
      </c>
      <c r="AN150" s="16">
        <v>16</v>
      </c>
    </row>
    <row r="151" spans="2:41" x14ac:dyDescent="0.25">
      <c r="B151" s="2" t="s">
        <v>21</v>
      </c>
      <c r="C151" s="2"/>
      <c r="D151" s="2" t="s">
        <v>32</v>
      </c>
      <c r="E151" s="2" t="s">
        <v>89</v>
      </c>
      <c r="F151" s="2">
        <v>1</v>
      </c>
      <c r="G151" s="2">
        <v>1100</v>
      </c>
      <c r="I151" s="4">
        <v>53.530999999999999</v>
      </c>
      <c r="J151" s="4">
        <v>7.1999999999999995E-2</v>
      </c>
      <c r="K151" s="4">
        <v>27.747</v>
      </c>
      <c r="L151" s="4">
        <v>1.1639999999999999</v>
      </c>
      <c r="M151" s="4">
        <v>1.7000000000000001E-2</v>
      </c>
      <c r="N151" s="4">
        <v>0.121</v>
      </c>
      <c r="O151" s="4">
        <v>11.208</v>
      </c>
      <c r="P151" s="4">
        <v>4.8630000000000004</v>
      </c>
      <c r="Q151" s="4">
        <v>0.187</v>
      </c>
      <c r="R151" s="4">
        <v>3.5000000000000003E-2</v>
      </c>
      <c r="S151" s="62">
        <v>1.2999999999999999E-2</v>
      </c>
      <c r="T151" s="16">
        <v>98.957999999999984</v>
      </c>
      <c r="U151" s="118">
        <v>0.55401410782652027</v>
      </c>
      <c r="V151" s="1"/>
      <c r="W151" s="1">
        <v>0.89218333333333333</v>
      </c>
      <c r="X151" s="1">
        <v>0.54405882352941182</v>
      </c>
      <c r="Y151" s="1">
        <v>0.20014285714285715</v>
      </c>
      <c r="Z151" s="1">
        <v>0.15687096774193549</v>
      </c>
      <c r="AA151" s="1">
        <v>1.7843666666666667</v>
      </c>
      <c r="AB151" s="1">
        <v>0.81608823529411767</v>
      </c>
      <c r="AC151" s="1">
        <v>0.20014285714285715</v>
      </c>
      <c r="AD151" s="95">
        <v>7.8435483870967743E-2</v>
      </c>
      <c r="AE151" s="18">
        <v>2.8790332429746091</v>
      </c>
      <c r="AF151" s="44">
        <v>2.47911922659575</v>
      </c>
      <c r="AG151" s="44">
        <v>1.511781984058765</v>
      </c>
      <c r="AH151" s="44">
        <v>0.55613906544842839</v>
      </c>
      <c r="AI151" s="44">
        <v>0.43589901054385005</v>
      </c>
      <c r="AJ151" s="93">
        <v>4.9829392866467943</v>
      </c>
      <c r="AK151" s="16">
        <v>0.99203807599227845</v>
      </c>
      <c r="AL151" s="16">
        <v>3.9909012106545152</v>
      </c>
      <c r="AM151" s="16">
        <v>16</v>
      </c>
      <c r="AN151" s="16">
        <v>16</v>
      </c>
    </row>
    <row r="152" spans="2:41" x14ac:dyDescent="0.25">
      <c r="B152" s="2" t="s">
        <v>21</v>
      </c>
      <c r="C152" s="2"/>
      <c r="D152" s="2" t="s">
        <v>32</v>
      </c>
      <c r="E152" s="2" t="s">
        <v>209</v>
      </c>
      <c r="F152" s="2">
        <v>1</v>
      </c>
      <c r="G152" s="2">
        <v>1100</v>
      </c>
      <c r="I152" s="4">
        <v>48.155999999999999</v>
      </c>
      <c r="J152" s="4">
        <v>1.9E-2</v>
      </c>
      <c r="K152" s="4">
        <v>31.835000000000001</v>
      </c>
      <c r="L152" s="4">
        <v>0.84299999999999997</v>
      </c>
      <c r="M152" s="4">
        <v>8.0000000000000002E-3</v>
      </c>
      <c r="N152" s="4">
        <v>9.0999999999999998E-2</v>
      </c>
      <c r="O152" s="4">
        <v>15.641</v>
      </c>
      <c r="P152" s="4">
        <v>2.6659999999999999</v>
      </c>
      <c r="Q152" s="4">
        <v>4.7E-2</v>
      </c>
      <c r="R152" s="4">
        <v>0</v>
      </c>
      <c r="S152" s="62">
        <v>0.04</v>
      </c>
      <c r="T152" s="16">
        <v>99.345999999999989</v>
      </c>
      <c r="U152" s="118">
        <v>0.76218585390075977</v>
      </c>
      <c r="V152" s="1"/>
      <c r="W152" s="1">
        <v>0.80259999999999998</v>
      </c>
      <c r="X152" s="1">
        <v>0.62421568627450985</v>
      </c>
      <c r="Y152" s="1">
        <v>0.27930357142857143</v>
      </c>
      <c r="Z152" s="1">
        <v>8.5999999999999993E-2</v>
      </c>
      <c r="AA152" s="1">
        <v>1.6052</v>
      </c>
      <c r="AB152" s="1">
        <v>0.93632352941176478</v>
      </c>
      <c r="AC152" s="1">
        <v>0.27930357142857143</v>
      </c>
      <c r="AD152" s="95">
        <v>4.2999999999999997E-2</v>
      </c>
      <c r="AE152" s="18">
        <v>2.8638271008403366</v>
      </c>
      <c r="AF152" s="44">
        <v>2.2420347925738731</v>
      </c>
      <c r="AG152" s="44">
        <v>1.7437245037351463</v>
      </c>
      <c r="AH152" s="44">
        <v>0.7802246758447533</v>
      </c>
      <c r="AI152" s="44">
        <v>0.24023796680956025</v>
      </c>
      <c r="AJ152" s="93">
        <v>5.0062219389633329</v>
      </c>
      <c r="AK152" s="16">
        <v>1.0204626426543135</v>
      </c>
      <c r="AL152" s="16">
        <v>3.9857592963090194</v>
      </c>
      <c r="AM152" s="16">
        <v>16</v>
      </c>
      <c r="AN152" s="16">
        <v>15.999999999999998</v>
      </c>
    </row>
    <row r="153" spans="2:41" x14ac:dyDescent="0.25">
      <c r="B153" s="2" t="s">
        <v>21</v>
      </c>
      <c r="C153" s="2"/>
      <c r="D153" s="2" t="s">
        <v>32</v>
      </c>
      <c r="E153" s="2" t="s">
        <v>92</v>
      </c>
      <c r="F153" s="2">
        <v>1</v>
      </c>
      <c r="G153" s="2">
        <v>1100</v>
      </c>
      <c r="I153" s="4">
        <v>54.131</v>
      </c>
      <c r="J153" s="4">
        <v>9.2999999999999999E-2</v>
      </c>
      <c r="K153" s="4">
        <v>27.369</v>
      </c>
      <c r="L153" s="4">
        <v>1.117</v>
      </c>
      <c r="M153" s="4">
        <v>8.9999999999999993E-3</v>
      </c>
      <c r="N153" s="4">
        <v>0.13200000000000001</v>
      </c>
      <c r="O153" s="4">
        <v>10.792</v>
      </c>
      <c r="P153" s="4">
        <v>5.1020000000000003</v>
      </c>
      <c r="Q153" s="4">
        <v>0.14899999999999999</v>
      </c>
      <c r="R153" s="4">
        <v>0.01</v>
      </c>
      <c r="S153" s="62">
        <v>3.3000000000000002E-2</v>
      </c>
      <c r="T153" s="16">
        <v>98.937000000000026</v>
      </c>
      <c r="U153" s="118">
        <v>0.53421058943684718</v>
      </c>
      <c r="V153" s="1"/>
      <c r="W153" s="1">
        <v>0.90218333333333334</v>
      </c>
      <c r="X153" s="1">
        <v>0.53664705882352937</v>
      </c>
      <c r="Y153" s="1">
        <v>0.1927142857142857</v>
      </c>
      <c r="Z153" s="1">
        <v>0.16458064516129034</v>
      </c>
      <c r="AA153" s="1">
        <v>1.8043666666666667</v>
      </c>
      <c r="AB153" s="1">
        <v>0.80497058823529399</v>
      </c>
      <c r="AC153" s="1">
        <v>0.1927142857142857</v>
      </c>
      <c r="AD153" s="95">
        <v>8.229032258064517E-2</v>
      </c>
      <c r="AE153" s="18">
        <v>2.8843418631968918</v>
      </c>
      <c r="AF153" s="44">
        <v>2.5022923803723836</v>
      </c>
      <c r="AG153" s="44">
        <v>1.4884423116994343</v>
      </c>
      <c r="AH153" s="44">
        <v>0.53451163517957945</v>
      </c>
      <c r="AI153" s="44">
        <v>0.45648027305300237</v>
      </c>
      <c r="AJ153" s="93">
        <v>4.9817266003044001</v>
      </c>
      <c r="AK153" s="16">
        <v>0.99099190823258176</v>
      </c>
      <c r="AL153" s="16">
        <v>3.9907346920718179</v>
      </c>
      <c r="AM153" s="16">
        <v>16</v>
      </c>
      <c r="AN153" s="16">
        <v>15.999999999999996</v>
      </c>
    </row>
    <row r="154" spans="2:41" x14ac:dyDescent="0.25">
      <c r="B154" s="2" t="s">
        <v>21</v>
      </c>
      <c r="C154" s="2"/>
      <c r="D154" s="2" t="s">
        <v>32</v>
      </c>
      <c r="E154" s="2" t="s">
        <v>200</v>
      </c>
      <c r="F154" s="2">
        <v>1</v>
      </c>
      <c r="G154" s="2">
        <v>1100</v>
      </c>
      <c r="I154" s="4">
        <v>47.536999999999999</v>
      </c>
      <c r="J154" s="4">
        <v>0</v>
      </c>
      <c r="K154" s="4">
        <v>32.073</v>
      </c>
      <c r="L154" s="4">
        <v>0.97899999999999998</v>
      </c>
      <c r="M154" s="4">
        <v>1.7000000000000001E-2</v>
      </c>
      <c r="N154" s="4">
        <v>7.4999999999999997E-2</v>
      </c>
      <c r="O154" s="4">
        <v>15.781000000000001</v>
      </c>
      <c r="P154" s="4">
        <v>2.5510000000000002</v>
      </c>
      <c r="Q154" s="4">
        <v>5.8000000000000003E-2</v>
      </c>
      <c r="R154" s="4">
        <v>1.4999999999999999E-2</v>
      </c>
      <c r="S154" s="62">
        <v>0</v>
      </c>
      <c r="T154" s="16">
        <v>99.086000000000013</v>
      </c>
      <c r="U154" s="118">
        <v>0.77107471977530284</v>
      </c>
      <c r="V154" s="1"/>
      <c r="W154" s="1">
        <v>0.79228333333333334</v>
      </c>
      <c r="X154" s="1">
        <v>0.62888235294117645</v>
      </c>
      <c r="Y154" s="1">
        <v>0.28180357142857143</v>
      </c>
      <c r="Z154" s="1">
        <v>8.229032258064517E-2</v>
      </c>
      <c r="AA154" s="1">
        <v>1.5845666666666667</v>
      </c>
      <c r="AB154" s="1">
        <v>0.94332352941176467</v>
      </c>
      <c r="AC154" s="1">
        <v>0.28180357142857143</v>
      </c>
      <c r="AD154" s="95">
        <v>4.1145161290322585E-2</v>
      </c>
      <c r="AE154" s="18">
        <v>2.8508389287973257</v>
      </c>
      <c r="AF154" s="44">
        <v>2.2232987639679003</v>
      </c>
      <c r="AG154" s="44">
        <v>1.7647643199722436</v>
      </c>
      <c r="AH154" s="44">
        <v>0.79079478979180351</v>
      </c>
      <c r="AI154" s="44">
        <v>0.23092240462806007</v>
      </c>
      <c r="AJ154" s="93">
        <v>5.0097802783600081</v>
      </c>
      <c r="AK154" s="16">
        <v>1.0217171944198635</v>
      </c>
      <c r="AL154" s="16">
        <v>3.9880630839401441</v>
      </c>
      <c r="AM154" s="16">
        <v>16</v>
      </c>
      <c r="AN154" s="16">
        <v>16</v>
      </c>
    </row>
    <row r="155" spans="2:41" x14ac:dyDescent="0.25">
      <c r="B155" s="2" t="s">
        <v>21</v>
      </c>
      <c r="C155" s="2"/>
      <c r="D155" s="2" t="s">
        <v>32</v>
      </c>
      <c r="E155" s="2" t="s">
        <v>188</v>
      </c>
      <c r="F155" s="2">
        <v>1</v>
      </c>
      <c r="G155" s="2">
        <v>1100</v>
      </c>
      <c r="I155" s="4">
        <v>53.078000000000003</v>
      </c>
      <c r="J155" s="4">
        <v>1.6E-2</v>
      </c>
      <c r="K155" s="4">
        <v>27.785</v>
      </c>
      <c r="L155" s="4">
        <v>1.0149999999999999</v>
      </c>
      <c r="M155" s="4">
        <v>0</v>
      </c>
      <c r="N155" s="4">
        <v>0.122</v>
      </c>
      <c r="O155" s="4">
        <v>11.263999999999999</v>
      </c>
      <c r="P155" s="4">
        <v>4.8810000000000002</v>
      </c>
      <c r="Q155" s="4">
        <v>0.187</v>
      </c>
      <c r="R155" s="4">
        <v>0.03</v>
      </c>
      <c r="S155" s="62">
        <v>1.4999999999999999E-2</v>
      </c>
      <c r="T155" s="16">
        <v>98.393000000000001</v>
      </c>
      <c r="U155" s="118">
        <v>0.55400000000000005</v>
      </c>
      <c r="V155" s="1"/>
      <c r="W155" s="1">
        <v>0.88463333333333338</v>
      </c>
      <c r="X155" s="1">
        <v>0.54480392156862745</v>
      </c>
      <c r="Y155" s="1">
        <v>0.20114285714285712</v>
      </c>
      <c r="Z155" s="1">
        <v>0.15745161290322582</v>
      </c>
      <c r="AA155" s="1">
        <v>1.7692666666666668</v>
      </c>
      <c r="AB155" s="1">
        <v>0.81720588235294112</v>
      </c>
      <c r="AC155" s="1">
        <v>0.20114285714285712</v>
      </c>
      <c r="AD155" s="95">
        <v>7.8725806451612909E-2</v>
      </c>
      <c r="AE155" s="18">
        <v>2.8663412126140781</v>
      </c>
      <c r="AF155" s="44">
        <v>2.4690244955911735</v>
      </c>
      <c r="AG155" s="44">
        <v>1.5205556663556354</v>
      </c>
      <c r="AH155" s="44">
        <v>0.56139263883218316</v>
      </c>
      <c r="AI155" s="44">
        <v>0.43944974090403233</v>
      </c>
      <c r="AJ155" s="93">
        <v>4.9904225416830243</v>
      </c>
      <c r="AK155" s="16">
        <v>1.0008423797362154</v>
      </c>
      <c r="AL155" s="16">
        <v>3.989580161946809</v>
      </c>
      <c r="AM155" s="16">
        <v>16</v>
      </c>
      <c r="AN155" s="16">
        <v>16</v>
      </c>
    </row>
    <row r="156" spans="2:41" x14ac:dyDescent="0.25">
      <c r="B156" s="57" t="s">
        <v>135</v>
      </c>
      <c r="C156" s="57"/>
      <c r="D156" s="2"/>
      <c r="E156" s="2"/>
      <c r="F156" s="2"/>
      <c r="G156" s="2"/>
      <c r="H156" s="2"/>
      <c r="I156" s="13">
        <v>54.079318181818188</v>
      </c>
      <c r="J156" s="13">
        <v>3.1909090909090908E-2</v>
      </c>
      <c r="K156" s="13">
        <v>27.902527272727273</v>
      </c>
      <c r="L156" s="13">
        <v>1.1167090909090909</v>
      </c>
      <c r="M156" s="13">
        <v>1.4363636363636367E-2</v>
      </c>
      <c r="N156" s="13">
        <v>0.12257272727272728</v>
      </c>
      <c r="O156" s="13">
        <v>11.294681818181818</v>
      </c>
      <c r="P156" s="13">
        <v>4.7808000000000002</v>
      </c>
      <c r="Q156" s="13">
        <v>0.15356363636363637</v>
      </c>
      <c r="R156" s="13">
        <v>1.7181818181818184E-2</v>
      </c>
      <c r="S156" s="13">
        <v>7.8181818181818196E-3</v>
      </c>
      <c r="T156" s="13"/>
      <c r="U156" s="116">
        <v>0.56106910577157443</v>
      </c>
      <c r="V156" s="1"/>
      <c r="W156" s="1"/>
      <c r="X156" s="1"/>
      <c r="Y156" s="1"/>
      <c r="Z156" s="1"/>
      <c r="AA156" s="1"/>
      <c r="AB156" s="1"/>
      <c r="AC156" s="1"/>
      <c r="AD156" s="18"/>
      <c r="AE156" s="44"/>
      <c r="AF156" s="44"/>
      <c r="AG156" s="44"/>
      <c r="AH156" s="44"/>
      <c r="AI156" s="1"/>
      <c r="AJ156" s="93"/>
      <c r="AK156" s="16"/>
      <c r="AL156" s="16"/>
      <c r="AM156" s="16"/>
      <c r="AN156" s="16"/>
    </row>
    <row r="157" spans="2:41" x14ac:dyDescent="0.25">
      <c r="B157" s="57" t="s">
        <v>136</v>
      </c>
      <c r="C157" s="57"/>
      <c r="D157" s="2"/>
      <c r="E157" s="2"/>
      <c r="F157" s="2"/>
      <c r="G157" s="2"/>
      <c r="H157" s="2"/>
      <c r="I157" s="13">
        <v>1.1663080029033341</v>
      </c>
      <c r="J157" s="13">
        <v>3.266023436980986E-2</v>
      </c>
      <c r="K157" s="13">
        <v>0.67933050438046594</v>
      </c>
      <c r="L157" s="13">
        <v>0.10856955792988619</v>
      </c>
      <c r="M157" s="13">
        <v>1.8238819738528738E-2</v>
      </c>
      <c r="N157" s="13">
        <v>1.9000531093055814E-2</v>
      </c>
      <c r="O157" s="13">
        <v>0.5511626925294959</v>
      </c>
      <c r="P157" s="13">
        <v>0.28151447920133704</v>
      </c>
      <c r="Q157" s="13">
        <v>2.3991093044180657E-2</v>
      </c>
      <c r="R157" s="13">
        <v>2.0208009213270772E-2</v>
      </c>
      <c r="S157" s="13">
        <v>1.0117491604327447E-2</v>
      </c>
      <c r="T157" s="13"/>
      <c r="U157" s="116">
        <v>2.6718302911795451E-2</v>
      </c>
      <c r="V157" s="1"/>
      <c r="W157" s="1"/>
      <c r="X157" s="1"/>
      <c r="Y157" s="1"/>
      <c r="Z157" s="1"/>
      <c r="AA157" s="1"/>
      <c r="AB157" s="1"/>
      <c r="AC157" s="1"/>
      <c r="AD157" s="18"/>
      <c r="AE157" s="44"/>
      <c r="AF157" s="44"/>
      <c r="AG157" s="44"/>
      <c r="AH157" s="44"/>
      <c r="AI157" s="1"/>
      <c r="AJ157" s="93"/>
      <c r="AK157" s="16"/>
      <c r="AL157" s="16"/>
      <c r="AM157" s="16"/>
      <c r="AN157" s="16"/>
    </row>
    <row r="158" spans="2:41" x14ac:dyDescent="0.25">
      <c r="B158" s="57" t="s">
        <v>168</v>
      </c>
      <c r="C158" s="57"/>
      <c r="D158" s="2"/>
      <c r="E158" s="2"/>
      <c r="F158" s="2"/>
      <c r="G158" s="2"/>
      <c r="H158" s="2"/>
      <c r="I158" s="13">
        <v>47.300587499999999</v>
      </c>
      <c r="J158" s="13">
        <v>2.3749999999999999E-3</v>
      </c>
      <c r="K158" s="13">
        <v>32.889099999999999</v>
      </c>
      <c r="L158" s="13">
        <v>0.85043750000000007</v>
      </c>
      <c r="M158" s="13">
        <v>8.2500000000000004E-3</v>
      </c>
      <c r="N158" s="13">
        <v>7.8750000000000001E-2</v>
      </c>
      <c r="O158" s="13">
        <v>16.727449999999997</v>
      </c>
      <c r="P158" s="13">
        <v>2.0109624999999998</v>
      </c>
      <c r="Q158" s="13">
        <v>3.9412499999999996E-2</v>
      </c>
      <c r="R158" s="13">
        <v>2.5000000000000001E-3</v>
      </c>
      <c r="S158" s="13">
        <v>6.0000000000000001E-3</v>
      </c>
      <c r="T158" s="13"/>
      <c r="U158" s="116">
        <v>0.8194437805384166</v>
      </c>
      <c r="V158" s="1"/>
      <c r="W158" s="1"/>
      <c r="X158" s="1"/>
      <c r="Y158" s="1"/>
      <c r="Z158" s="1"/>
      <c r="AA158" s="1"/>
      <c r="AB158" s="1"/>
      <c r="AC158" s="1"/>
      <c r="AD158" s="18"/>
      <c r="AE158" s="44"/>
      <c r="AF158" s="44"/>
      <c r="AG158" s="44"/>
      <c r="AH158" s="44"/>
      <c r="AI158" s="1"/>
      <c r="AJ158" s="93"/>
      <c r="AK158" s="16"/>
      <c r="AL158" s="16"/>
      <c r="AM158" s="16"/>
      <c r="AN158" s="16"/>
    </row>
    <row r="159" spans="2:41" x14ac:dyDescent="0.25">
      <c r="B159" s="59" t="s">
        <v>169</v>
      </c>
      <c r="C159" s="57"/>
      <c r="D159" s="2"/>
      <c r="E159" s="2"/>
      <c r="F159" s="2"/>
      <c r="G159" s="2"/>
      <c r="H159" s="2"/>
      <c r="I159" s="13">
        <v>1.742535828233833</v>
      </c>
      <c r="J159" s="13">
        <v>6.7175144212722011E-3</v>
      </c>
      <c r="K159" s="13">
        <v>1.2561767800979062</v>
      </c>
      <c r="L159" s="13">
        <v>6.7925230689970542E-2</v>
      </c>
      <c r="M159" s="13">
        <v>1.1719946367502834E-2</v>
      </c>
      <c r="N159" s="13">
        <v>1.5450751253117503E-2</v>
      </c>
      <c r="O159" s="13">
        <v>1.2780900147150378</v>
      </c>
      <c r="P159" s="13">
        <v>0.69376392843160861</v>
      </c>
      <c r="Q159" s="13">
        <v>1.7739821025027285E-2</v>
      </c>
      <c r="R159" s="13">
        <v>5.345224838248488E-3</v>
      </c>
      <c r="S159" s="13">
        <v>1.4020393310154625E-2</v>
      </c>
      <c r="T159" s="14"/>
      <c r="U159" s="117">
        <v>6.2369713265437908E-2</v>
      </c>
      <c r="V159" s="1"/>
      <c r="W159" s="11"/>
      <c r="X159" s="11"/>
      <c r="Y159" s="11"/>
      <c r="Z159" s="11"/>
      <c r="AA159" s="11"/>
      <c r="AB159" s="11"/>
      <c r="AC159" s="11"/>
      <c r="AD159" s="21"/>
      <c r="AE159" s="45"/>
      <c r="AF159" s="45"/>
      <c r="AG159" s="45"/>
      <c r="AH159" s="45"/>
      <c r="AI159" s="11"/>
      <c r="AJ159" s="94"/>
      <c r="AK159" s="46"/>
      <c r="AL159" s="46"/>
      <c r="AM159" s="46"/>
      <c r="AN159" s="46"/>
    </row>
    <row r="160" spans="2:41" x14ac:dyDescent="0.25">
      <c r="B160" s="9" t="s">
        <v>22</v>
      </c>
      <c r="C160" s="9"/>
      <c r="D160" s="9" t="s">
        <v>32</v>
      </c>
      <c r="E160" s="9" t="s">
        <v>14</v>
      </c>
      <c r="F160" s="9">
        <v>3</v>
      </c>
      <c r="G160" s="9">
        <v>1165</v>
      </c>
      <c r="H160" s="9"/>
      <c r="I160" s="6">
        <v>45.798000000000002</v>
      </c>
      <c r="J160" s="6">
        <v>0.04</v>
      </c>
      <c r="K160" s="6">
        <v>34.249000000000002</v>
      </c>
      <c r="L160" s="6">
        <v>0.88200000000000001</v>
      </c>
      <c r="M160" s="6">
        <v>0</v>
      </c>
      <c r="N160" s="6">
        <v>8.1000000000000003E-2</v>
      </c>
      <c r="O160" s="6">
        <v>17.606999999999999</v>
      </c>
      <c r="P160" s="6">
        <v>1.4419999999999999</v>
      </c>
      <c r="Q160" s="6">
        <v>0.03</v>
      </c>
      <c r="R160" s="6">
        <v>0</v>
      </c>
      <c r="S160" s="6"/>
      <c r="T160" s="64">
        <v>100.129</v>
      </c>
      <c r="U160" s="125">
        <v>0.86939124408457369</v>
      </c>
      <c r="V160" s="1"/>
      <c r="W160" s="1">
        <f t="shared" ref="W160:W162" si="2">(I160/60)*1</f>
        <v>0.76329999999999998</v>
      </c>
      <c r="X160" s="1">
        <f t="shared" ref="X160:X162" si="3">(K160/102)*2</f>
        <v>0.67154901960784319</v>
      </c>
      <c r="Y160" s="1">
        <f t="shared" ref="Y160:Y162" si="4">(O160/56)*1</f>
        <v>0.31441071428571427</v>
      </c>
      <c r="Z160" s="1">
        <f t="shared" ref="Z160:Z162" si="5">(P160/62)*2</f>
        <v>4.6516129032258061E-2</v>
      </c>
      <c r="AA160" s="1">
        <f t="shared" ref="AA160:AA162" si="6">(I160/60)*2</f>
        <v>1.5266</v>
      </c>
      <c r="AB160" s="1">
        <f t="shared" ref="AB160:AB162" si="7">(K160/102)*3</f>
        <v>1.0073235294117648</v>
      </c>
      <c r="AC160" s="1">
        <f t="shared" ref="AC160:AC162" si="8">(O160/56)*1</f>
        <v>0.31441071428571427</v>
      </c>
      <c r="AD160" s="1">
        <f t="shared" ref="AD160:AD162" si="9">(P160/62)*1</f>
        <v>2.325806451612903E-2</v>
      </c>
      <c r="AE160" s="18">
        <f t="shared" ref="AE160:AE260" si="10">SUM(AA160:AD160)</f>
        <v>2.8715923082136081</v>
      </c>
      <c r="AF160" s="44">
        <f t="shared" ref="AF160:AF162" si="11">(W160*8)/$AE160</f>
        <v>2.1264857070879732</v>
      </c>
      <c r="AG160" s="44">
        <f t="shared" ref="AG160:AG162" si="12">(X160*8)/$AE160</f>
        <v>1.8708756606904491</v>
      </c>
      <c r="AH160" s="44">
        <f t="shared" ref="AH160:AH162" si="13">(Y160*8)/$AE160</f>
        <v>0.87592020186544195</v>
      </c>
      <c r="AI160" s="44">
        <f t="shared" ref="AI160:AI162" si="14">(Z160*8)/$AE160</f>
        <v>0.12958978584587538</v>
      </c>
      <c r="AJ160" s="1">
        <f t="shared" ref="AJ160:AJ162" si="15">SUM(AF160:AI160)</f>
        <v>5.0028713554897406</v>
      </c>
      <c r="AK160" s="52">
        <f t="shared" ref="AK160:AK162" si="16">AH160+AI160</f>
        <v>1.0055099877113174</v>
      </c>
      <c r="AL160" s="16">
        <f t="shared" ref="AL160:AL162" si="17">AF160+AG160</f>
        <v>3.9973613677784225</v>
      </c>
      <c r="AM160" s="16">
        <f t="shared" ref="AM160:AM260" si="18">2*8</f>
        <v>16</v>
      </c>
      <c r="AN160" s="16">
        <f t="shared" ref="AN160:AN162" si="19">AF160*4+AG160*3+AH160*2+AI160*1</f>
        <v>15.999999999999998</v>
      </c>
      <c r="AO160" s="1"/>
    </row>
    <row r="161" spans="2:69" x14ac:dyDescent="0.25">
      <c r="B161" s="2" t="s">
        <v>22</v>
      </c>
      <c r="C161" s="2"/>
      <c r="D161" s="2" t="s">
        <v>32</v>
      </c>
      <c r="E161" s="2" t="s">
        <v>15</v>
      </c>
      <c r="F161" s="2">
        <v>3</v>
      </c>
      <c r="G161" s="2">
        <v>1165</v>
      </c>
      <c r="H161" s="2"/>
      <c r="I161" s="4">
        <v>53.192999999999998</v>
      </c>
      <c r="J161" s="4">
        <v>0.12</v>
      </c>
      <c r="K161" s="4">
        <v>29.265999999999998</v>
      </c>
      <c r="L161" s="4">
        <v>1.0620000000000001</v>
      </c>
      <c r="M161" s="4">
        <v>0.05</v>
      </c>
      <c r="N161" s="4">
        <v>0.17199999999999999</v>
      </c>
      <c r="O161" s="4">
        <v>12.314</v>
      </c>
      <c r="P161" s="4">
        <v>4.25</v>
      </c>
      <c r="Q161" s="4">
        <v>0.13200000000000001</v>
      </c>
      <c r="R161" s="4">
        <v>0</v>
      </c>
      <c r="S161" s="4"/>
      <c r="T161" s="62">
        <v>100.559</v>
      </c>
      <c r="U161" s="125">
        <v>0.61075936180762691</v>
      </c>
      <c r="V161" s="1"/>
      <c r="W161" s="1">
        <f t="shared" si="2"/>
        <v>0.88654999999999995</v>
      </c>
      <c r="X161" s="1">
        <f t="shared" si="3"/>
        <v>0.57384313725490188</v>
      </c>
      <c r="Y161" s="1">
        <f t="shared" si="4"/>
        <v>0.21989285714285714</v>
      </c>
      <c r="Z161" s="1">
        <f t="shared" si="5"/>
        <v>0.13709677419354838</v>
      </c>
      <c r="AA161" s="1">
        <f t="shared" si="6"/>
        <v>1.7730999999999999</v>
      </c>
      <c r="AB161" s="1">
        <f t="shared" si="7"/>
        <v>0.86076470588235288</v>
      </c>
      <c r="AC161" s="1">
        <f t="shared" si="8"/>
        <v>0.21989285714285714</v>
      </c>
      <c r="AD161" s="1">
        <f t="shared" si="9"/>
        <v>6.8548387096774188E-2</v>
      </c>
      <c r="AE161" s="18">
        <f t="shared" si="10"/>
        <v>2.9223059501219839</v>
      </c>
      <c r="AF161" s="44">
        <f t="shared" si="11"/>
        <v>2.4269874958520159</v>
      </c>
      <c r="AG161" s="44">
        <f t="shared" si="12"/>
        <v>1.5709323994113575</v>
      </c>
      <c r="AH161" s="44">
        <f t="shared" si="13"/>
        <v>0.60197080222535437</v>
      </c>
      <c r="AI161" s="44">
        <f t="shared" si="14"/>
        <v>0.3753112139071561</v>
      </c>
      <c r="AJ161" s="1">
        <f t="shared" si="15"/>
        <v>4.9752019113958834</v>
      </c>
      <c r="AK161" s="52">
        <f t="shared" si="16"/>
        <v>0.97728201613251042</v>
      </c>
      <c r="AL161" s="16">
        <f t="shared" si="17"/>
        <v>3.9979198952633732</v>
      </c>
      <c r="AM161" s="16">
        <f t="shared" si="18"/>
        <v>16</v>
      </c>
      <c r="AN161" s="16">
        <f t="shared" si="19"/>
        <v>16</v>
      </c>
      <c r="AO161" s="1"/>
    </row>
    <row r="162" spans="2:69" x14ac:dyDescent="0.25">
      <c r="B162" s="2" t="s">
        <v>22</v>
      </c>
      <c r="C162" s="2"/>
      <c r="D162" s="2" t="s">
        <v>32</v>
      </c>
      <c r="E162" s="2" t="s">
        <v>9</v>
      </c>
      <c r="F162" s="2">
        <v>3</v>
      </c>
      <c r="G162" s="2">
        <v>1165</v>
      </c>
      <c r="H162" s="2"/>
      <c r="I162" s="4">
        <v>53.576000000000001</v>
      </c>
      <c r="J162" s="4">
        <v>0.13600000000000001</v>
      </c>
      <c r="K162" s="4">
        <v>29.274999999999999</v>
      </c>
      <c r="L162" s="4">
        <v>0.93</v>
      </c>
      <c r="M162" s="4">
        <v>3.6999999999999998E-2</v>
      </c>
      <c r="N162" s="4">
        <v>0.13300000000000001</v>
      </c>
      <c r="O162" s="4">
        <v>12.247</v>
      </c>
      <c r="P162" s="4">
        <v>4.3630000000000004</v>
      </c>
      <c r="Q162" s="4">
        <v>0.13500000000000001</v>
      </c>
      <c r="R162" s="4">
        <v>0</v>
      </c>
      <c r="S162" s="4"/>
      <c r="T162" s="62">
        <v>100.83200000000001</v>
      </c>
      <c r="U162" s="125">
        <v>0.60321613978087563</v>
      </c>
      <c r="V162" s="1"/>
      <c r="W162" s="1">
        <f t="shared" si="2"/>
        <v>0.89293333333333336</v>
      </c>
      <c r="X162" s="1">
        <f t="shared" si="3"/>
        <v>0.57401960784313721</v>
      </c>
      <c r="Y162" s="1">
        <f t="shared" si="4"/>
        <v>0.21869642857142857</v>
      </c>
      <c r="Z162" s="1">
        <f t="shared" si="5"/>
        <v>0.14074193548387098</v>
      </c>
      <c r="AA162" s="1">
        <f t="shared" si="6"/>
        <v>1.7858666666666667</v>
      </c>
      <c r="AB162" s="1">
        <f t="shared" si="7"/>
        <v>0.86102941176470582</v>
      </c>
      <c r="AC162" s="1">
        <f t="shared" si="8"/>
        <v>0.21869642857142857</v>
      </c>
      <c r="AD162" s="1">
        <f t="shared" si="9"/>
        <v>7.0370967741935492E-2</v>
      </c>
      <c r="AE162" s="18">
        <f t="shared" si="10"/>
        <v>2.9359634747447365</v>
      </c>
      <c r="AF162" s="44">
        <f t="shared" si="11"/>
        <v>2.4330911225957079</v>
      </c>
      <c r="AG162" s="44">
        <f t="shared" si="12"/>
        <v>1.564105583140593</v>
      </c>
      <c r="AH162" s="44">
        <f t="shared" si="13"/>
        <v>0.59591048854023732</v>
      </c>
      <c r="AI162" s="44">
        <f t="shared" si="14"/>
        <v>0.38349778311491456</v>
      </c>
      <c r="AJ162" s="1">
        <f t="shared" si="15"/>
        <v>4.9766049773914531</v>
      </c>
      <c r="AK162" s="52">
        <f t="shared" si="16"/>
        <v>0.97940827165515187</v>
      </c>
      <c r="AL162" s="16">
        <f t="shared" si="17"/>
        <v>3.9971967057363011</v>
      </c>
      <c r="AM162" s="16">
        <f t="shared" si="18"/>
        <v>16</v>
      </c>
      <c r="AN162" s="16">
        <f t="shared" si="19"/>
        <v>16</v>
      </c>
      <c r="AO162" s="1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2:69" x14ac:dyDescent="0.25">
      <c r="B163" s="2" t="s">
        <v>22</v>
      </c>
      <c r="C163" s="2"/>
      <c r="D163" s="2" t="s">
        <v>32</v>
      </c>
      <c r="E163" s="2" t="s">
        <v>18</v>
      </c>
      <c r="F163" s="2">
        <v>3</v>
      </c>
      <c r="G163" s="2">
        <v>1165</v>
      </c>
      <c r="H163" s="2"/>
      <c r="I163" s="4">
        <v>47.865000000000002</v>
      </c>
      <c r="J163" s="4">
        <v>5.6000000000000001E-2</v>
      </c>
      <c r="K163" s="4">
        <v>32.371000000000002</v>
      </c>
      <c r="L163" s="4">
        <v>1.0009999999999999</v>
      </c>
      <c r="M163" s="4">
        <v>3.6999999999999998E-2</v>
      </c>
      <c r="N163" s="4">
        <v>0.105</v>
      </c>
      <c r="O163" s="4">
        <v>15.959</v>
      </c>
      <c r="P163" s="4">
        <v>2.411</v>
      </c>
      <c r="Q163" s="4">
        <v>0.09</v>
      </c>
      <c r="R163" s="4">
        <v>0</v>
      </c>
      <c r="S163" s="4"/>
      <c r="T163" s="62">
        <v>99.895000000000024</v>
      </c>
      <c r="U163" s="125">
        <v>0.78119330051538127</v>
      </c>
      <c r="V163" s="1"/>
      <c r="W163" s="1">
        <f t="shared" ref="W163:W260" si="20">(I163/60)*1</f>
        <v>0.79775000000000007</v>
      </c>
      <c r="X163" s="1">
        <f t="shared" ref="X163:X260" si="21">(K163/102)*2</f>
        <v>0.63472549019607849</v>
      </c>
      <c r="Y163" s="1">
        <f t="shared" ref="Y163:Y260" si="22">(O163/56)*1</f>
        <v>0.28498214285714285</v>
      </c>
      <c r="Z163" s="1">
        <f t="shared" ref="Z163:Z260" si="23">(P163/62)*2</f>
        <v>7.7774193548387091E-2</v>
      </c>
      <c r="AA163" s="1">
        <f t="shared" ref="AA163:AA260" si="24">(I163/60)*2</f>
        <v>1.5955000000000001</v>
      </c>
      <c r="AB163" s="1">
        <f t="shared" ref="AB163:AB260" si="25">(K163/102)*3</f>
        <v>0.95208823529411779</v>
      </c>
      <c r="AC163" s="1">
        <f t="shared" ref="AC163:AC260" si="26">(O163/56)*1</f>
        <v>0.28498214285714285</v>
      </c>
      <c r="AD163" s="1">
        <f t="shared" ref="AD163:AD260" si="27">(P163/62)*1</f>
        <v>3.8887096774193546E-2</v>
      </c>
      <c r="AE163" s="18">
        <f t="shared" si="10"/>
        <v>2.871457474925454</v>
      </c>
      <c r="AF163" s="44">
        <f t="shared" ref="AF163:AF260" si="28">(W163*8)/$AE163</f>
        <v>2.2225646925750429</v>
      </c>
      <c r="AG163" s="44">
        <f t="shared" ref="AG163:AG260" si="29">(X163*8)/$AE163</f>
        <v>1.7683716251798063</v>
      </c>
      <c r="AH163" s="44">
        <f t="shared" ref="AH163:AH260" si="30">(Y163*8)/$AE163</f>
        <v>0.79397210746306812</v>
      </c>
      <c r="AI163" s="44">
        <f t="shared" ref="AI163:AI260" si="31">(Z163*8)/$AE163</f>
        <v>0.21668213923427493</v>
      </c>
      <c r="AJ163" s="1">
        <f t="shared" ref="AJ163:AJ260" si="32">SUM(AF163:AI163)</f>
        <v>5.0015905644521927</v>
      </c>
      <c r="AK163" s="52">
        <f t="shared" ref="AK163:AK260" si="33">AH163+AI163</f>
        <v>1.0106542466973432</v>
      </c>
      <c r="AL163" s="16">
        <f t="shared" ref="AL163:AL260" si="34">AF163+AG163</f>
        <v>3.9909363177548491</v>
      </c>
      <c r="AM163" s="16">
        <f t="shared" si="18"/>
        <v>16</v>
      </c>
      <c r="AN163" s="16">
        <f t="shared" ref="AN163:AN260" si="35">AF163*4+AG163*3+AH163*2+AI163*1</f>
        <v>16</v>
      </c>
      <c r="AO163" s="1"/>
    </row>
    <row r="164" spans="2:69" x14ac:dyDescent="0.25">
      <c r="B164" s="2" t="s">
        <v>22</v>
      </c>
      <c r="C164" s="2"/>
      <c r="D164" s="2" t="s">
        <v>32</v>
      </c>
      <c r="E164" s="2" t="s">
        <v>19</v>
      </c>
      <c r="F164" s="2">
        <v>3</v>
      </c>
      <c r="G164" s="2">
        <v>1165</v>
      </c>
      <c r="H164" s="2"/>
      <c r="I164" s="4">
        <v>53.79</v>
      </c>
      <c r="J164" s="4">
        <v>0.10100000000000001</v>
      </c>
      <c r="K164" s="4">
        <v>28.558</v>
      </c>
      <c r="L164" s="4">
        <v>0.76</v>
      </c>
      <c r="M164" s="4">
        <v>1.4999999999999999E-2</v>
      </c>
      <c r="N164" s="4">
        <v>0.11</v>
      </c>
      <c r="O164" s="4">
        <v>11.803000000000001</v>
      </c>
      <c r="P164" s="4">
        <v>4.5380000000000003</v>
      </c>
      <c r="Q164" s="4">
        <v>0.13700000000000001</v>
      </c>
      <c r="R164" s="4">
        <v>0</v>
      </c>
      <c r="S164" s="4"/>
      <c r="T164" s="62">
        <v>99.811999999999998</v>
      </c>
      <c r="U164" s="125">
        <v>0.5849471112929453</v>
      </c>
      <c r="V164" s="1"/>
      <c r="W164" s="1">
        <f t="shared" si="20"/>
        <v>0.89649999999999996</v>
      </c>
      <c r="X164" s="1">
        <f t="shared" si="21"/>
        <v>0.55996078431372553</v>
      </c>
      <c r="Y164" s="1">
        <f t="shared" si="22"/>
        <v>0.21076785714285715</v>
      </c>
      <c r="Z164" s="1">
        <f t="shared" si="23"/>
        <v>0.14638709677419356</v>
      </c>
      <c r="AA164" s="1">
        <f t="shared" si="24"/>
        <v>1.7929999999999999</v>
      </c>
      <c r="AB164" s="1">
        <f t="shared" si="25"/>
        <v>0.8399411764705883</v>
      </c>
      <c r="AC164" s="1">
        <f t="shared" si="26"/>
        <v>0.21076785714285715</v>
      </c>
      <c r="AD164" s="1">
        <f t="shared" si="27"/>
        <v>7.3193548387096782E-2</v>
      </c>
      <c r="AE164" s="18">
        <f t="shared" si="10"/>
        <v>2.9169025820005423</v>
      </c>
      <c r="AF164" s="44">
        <f t="shared" si="28"/>
        <v>2.4587725501209992</v>
      </c>
      <c r="AG164" s="44">
        <f t="shared" si="29"/>
        <v>1.5357682159674442</v>
      </c>
      <c r="AH164" s="44">
        <f t="shared" si="30"/>
        <v>0.5780593659684119</v>
      </c>
      <c r="AI164" s="44">
        <f t="shared" si="31"/>
        <v>0.40148641967684706</v>
      </c>
      <c r="AJ164" s="1">
        <f t="shared" si="32"/>
        <v>4.9740865517337021</v>
      </c>
      <c r="AK164" s="52">
        <f t="shared" si="33"/>
        <v>0.97954578564525896</v>
      </c>
      <c r="AL164" s="16">
        <f t="shared" si="34"/>
        <v>3.9945407660884431</v>
      </c>
      <c r="AM164" s="16">
        <f t="shared" si="18"/>
        <v>16</v>
      </c>
      <c r="AN164" s="16">
        <f t="shared" si="35"/>
        <v>15.999999999999998</v>
      </c>
      <c r="AO164" s="1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</row>
    <row r="165" spans="2:69" x14ac:dyDescent="0.25">
      <c r="B165" s="2" t="s">
        <v>22</v>
      </c>
      <c r="C165" s="2"/>
      <c r="D165" s="2" t="s">
        <v>32</v>
      </c>
      <c r="E165" s="2" t="s">
        <v>23</v>
      </c>
      <c r="F165" s="2">
        <v>3</v>
      </c>
      <c r="G165" s="2">
        <v>1165</v>
      </c>
      <c r="H165" s="2"/>
      <c r="I165" s="4">
        <v>52.984000000000002</v>
      </c>
      <c r="J165" s="4">
        <v>0.115</v>
      </c>
      <c r="K165" s="4">
        <v>29.117000000000001</v>
      </c>
      <c r="L165" s="4">
        <v>0.95099999999999996</v>
      </c>
      <c r="M165" s="4">
        <v>0</v>
      </c>
      <c r="N165" s="4">
        <v>8.5000000000000006E-2</v>
      </c>
      <c r="O165" s="4">
        <v>12.263</v>
      </c>
      <c r="P165" s="4">
        <v>4.4109999999999996</v>
      </c>
      <c r="Q165" s="4">
        <v>0.13100000000000001</v>
      </c>
      <c r="R165" s="4">
        <v>0</v>
      </c>
      <c r="S165" s="4"/>
      <c r="T165" s="62">
        <v>100.057</v>
      </c>
      <c r="U165" s="125">
        <v>0.60109990487130227</v>
      </c>
      <c r="V165" s="1"/>
      <c r="W165" s="1">
        <f t="shared" si="20"/>
        <v>0.88306666666666667</v>
      </c>
      <c r="X165" s="1">
        <f t="shared" si="21"/>
        <v>0.57092156862745103</v>
      </c>
      <c r="Y165" s="1">
        <f t="shared" si="22"/>
        <v>0.21898214285714285</v>
      </c>
      <c r="Z165" s="1">
        <f t="shared" si="23"/>
        <v>0.14229032258064514</v>
      </c>
      <c r="AA165" s="1">
        <f t="shared" si="24"/>
        <v>1.7661333333333333</v>
      </c>
      <c r="AB165" s="1">
        <f t="shared" si="25"/>
        <v>0.85638235294117648</v>
      </c>
      <c r="AC165" s="1">
        <f t="shared" si="26"/>
        <v>0.21898214285714285</v>
      </c>
      <c r="AD165" s="1">
        <f t="shared" si="27"/>
        <v>7.114516129032257E-2</v>
      </c>
      <c r="AE165" s="18">
        <f t="shared" si="10"/>
        <v>2.9126429904219755</v>
      </c>
      <c r="AF165" s="44">
        <f t="shared" si="28"/>
        <v>2.4254717644986226</v>
      </c>
      <c r="AG165" s="44">
        <f t="shared" si="29"/>
        <v>1.5681195958581591</v>
      </c>
      <c r="AH165" s="44">
        <f t="shared" si="30"/>
        <v>0.60146648546286086</v>
      </c>
      <c r="AI165" s="44">
        <f t="shared" si="31"/>
        <v>0.39082118350530975</v>
      </c>
      <c r="AJ165" s="90">
        <f t="shared" si="32"/>
        <v>4.985879029324952</v>
      </c>
      <c r="AK165" s="16">
        <f t="shared" si="33"/>
        <v>0.99228766896817056</v>
      </c>
      <c r="AL165" s="16">
        <f t="shared" si="34"/>
        <v>3.9935913603567816</v>
      </c>
      <c r="AM165" s="16">
        <f t="shared" si="18"/>
        <v>16</v>
      </c>
      <c r="AN165" s="16">
        <f t="shared" si="35"/>
        <v>16</v>
      </c>
      <c r="AO165" s="1"/>
    </row>
    <row r="166" spans="2:69" x14ac:dyDescent="0.25">
      <c r="B166" s="57" t="s">
        <v>135</v>
      </c>
      <c r="C166" s="57"/>
      <c r="D166" s="2"/>
      <c r="E166" s="2"/>
      <c r="F166" s="2"/>
      <c r="G166" s="2"/>
      <c r="H166" s="2"/>
      <c r="I166" s="13">
        <f>AVERAGE(I161:I162,I164:I165)</f>
        <v>53.385750000000002</v>
      </c>
      <c r="J166" s="13">
        <f t="shared" ref="J166:R166" si="36">AVERAGE(J161:J162,J164:J165)</f>
        <v>0.11799999999999999</v>
      </c>
      <c r="K166" s="13">
        <f t="shared" si="36"/>
        <v>29.053999999999998</v>
      </c>
      <c r="L166" s="13">
        <f t="shared" si="36"/>
        <v>0.92574999999999996</v>
      </c>
      <c r="M166" s="13">
        <f t="shared" si="36"/>
        <v>2.5499999999999998E-2</v>
      </c>
      <c r="N166" s="13">
        <f t="shared" si="36"/>
        <v>0.125</v>
      </c>
      <c r="O166" s="13">
        <f t="shared" si="36"/>
        <v>12.156750000000001</v>
      </c>
      <c r="P166" s="13">
        <f t="shared" si="36"/>
        <v>4.3904999999999994</v>
      </c>
      <c r="Q166" s="13">
        <f t="shared" si="36"/>
        <v>0.13375000000000001</v>
      </c>
      <c r="R166" s="13">
        <f t="shared" si="36"/>
        <v>0</v>
      </c>
      <c r="S166" s="13"/>
      <c r="T166" s="13"/>
      <c r="U166" s="130">
        <f>AVERAGE(U161:U162,U164:U165)</f>
        <v>0.60000562943818758</v>
      </c>
      <c r="V166" s="1"/>
      <c r="W166" s="1"/>
      <c r="X166" s="1"/>
      <c r="Y166" s="1"/>
      <c r="Z166" s="1"/>
      <c r="AA166" s="1"/>
      <c r="AB166" s="1"/>
      <c r="AC166" s="1"/>
      <c r="AD166" s="1"/>
      <c r="AE166" s="18"/>
      <c r="AF166" s="44"/>
      <c r="AG166" s="44"/>
      <c r="AH166" s="44"/>
      <c r="AI166" s="44"/>
      <c r="AJ166" s="1"/>
      <c r="AK166" s="16"/>
      <c r="AL166" s="16"/>
      <c r="AM166" s="16"/>
      <c r="AN166" s="16"/>
      <c r="AO166" s="1"/>
    </row>
    <row r="167" spans="2:69" x14ac:dyDescent="0.25">
      <c r="B167" s="57" t="s">
        <v>136</v>
      </c>
      <c r="C167" s="57"/>
      <c r="D167" s="2"/>
      <c r="E167" s="2"/>
      <c r="F167" s="2"/>
      <c r="G167" s="2"/>
      <c r="H167" s="2"/>
      <c r="I167" s="13">
        <f>STDEV(I161:I162,I164:I165)</f>
        <v>0.36431156537593795</v>
      </c>
      <c r="J167" s="13">
        <f t="shared" ref="J167:R167" si="37">STDEV(J161:J162,J164:J165)</f>
        <v>1.4445299120013732E-2</v>
      </c>
      <c r="K167" s="13">
        <f t="shared" si="37"/>
        <v>0.33851144736921324</v>
      </c>
      <c r="L167" s="13">
        <f t="shared" si="37"/>
        <v>0.12475676334371624</v>
      </c>
      <c r="M167" s="13">
        <f t="shared" si="37"/>
        <v>2.2308443842336181E-2</v>
      </c>
      <c r="N167" s="13">
        <f t="shared" si="37"/>
        <v>3.6959437225152617E-2</v>
      </c>
      <c r="O167" s="13">
        <f t="shared" si="37"/>
        <v>0.23755753689018819</v>
      </c>
      <c r="P167" s="13">
        <f t="shared" si="37"/>
        <v>0.11926580957396526</v>
      </c>
      <c r="Q167" s="13">
        <f t="shared" si="37"/>
        <v>2.7537852736430534E-3</v>
      </c>
      <c r="R167" s="13">
        <f t="shared" si="37"/>
        <v>0</v>
      </c>
      <c r="S167" s="13"/>
      <c r="T167" s="13"/>
      <c r="U167" s="130">
        <f t="shared" ref="U167" si="38">STDEV(U161:U162,U164:U165)</f>
        <v>1.0861346509344404E-2</v>
      </c>
      <c r="V167" s="1"/>
      <c r="W167" s="1"/>
      <c r="X167" s="1"/>
      <c r="Y167" s="1"/>
      <c r="Z167" s="1"/>
      <c r="AA167" s="1"/>
      <c r="AB167" s="1"/>
      <c r="AC167" s="1"/>
      <c r="AD167" s="1"/>
      <c r="AE167" s="18"/>
      <c r="AF167" s="44"/>
      <c r="AG167" s="44"/>
      <c r="AH167" s="44"/>
      <c r="AI167" s="44"/>
      <c r="AJ167" s="1"/>
      <c r="AK167" s="16"/>
      <c r="AL167" s="16"/>
      <c r="AM167" s="16"/>
      <c r="AN167" s="16"/>
      <c r="AO167" s="1"/>
    </row>
    <row r="168" spans="2:69" x14ac:dyDescent="0.25">
      <c r="B168" s="57" t="s">
        <v>168</v>
      </c>
      <c r="C168" s="57"/>
      <c r="D168" s="2"/>
      <c r="E168" s="2"/>
      <c r="F168" s="2"/>
      <c r="G168" s="2"/>
      <c r="H168" s="2"/>
      <c r="I168" s="13">
        <f>AVERAGE(I160,I163)</f>
        <v>46.831500000000005</v>
      </c>
      <c r="J168" s="13">
        <f t="shared" ref="J168:R168" si="39">AVERAGE(J160,J163)</f>
        <v>4.8000000000000001E-2</v>
      </c>
      <c r="K168" s="13">
        <f t="shared" si="39"/>
        <v>33.31</v>
      </c>
      <c r="L168" s="13">
        <f t="shared" si="39"/>
        <v>0.9415</v>
      </c>
      <c r="M168" s="13">
        <f t="shared" si="39"/>
        <v>1.8499999999999999E-2</v>
      </c>
      <c r="N168" s="13">
        <f t="shared" si="39"/>
        <v>9.2999999999999999E-2</v>
      </c>
      <c r="O168" s="13">
        <f t="shared" si="39"/>
        <v>16.783000000000001</v>
      </c>
      <c r="P168" s="13">
        <f t="shared" si="39"/>
        <v>1.9264999999999999</v>
      </c>
      <c r="Q168" s="13">
        <f t="shared" si="39"/>
        <v>0.06</v>
      </c>
      <c r="R168" s="13">
        <f t="shared" si="39"/>
        <v>0</v>
      </c>
      <c r="S168" s="13"/>
      <c r="T168" s="13"/>
      <c r="U168" s="130">
        <f t="shared" ref="U168" si="40">AVERAGE(U160,U163)</f>
        <v>0.82529227229997748</v>
      </c>
      <c r="V168" s="1"/>
      <c r="W168" s="1"/>
      <c r="X168" s="1"/>
      <c r="Y168" s="1"/>
      <c r="Z168" s="1"/>
      <c r="AA168" s="1"/>
      <c r="AB168" s="1"/>
      <c r="AC168" s="1"/>
      <c r="AD168" s="1"/>
      <c r="AE168" s="18"/>
      <c r="AF168" s="44"/>
      <c r="AG168" s="44"/>
      <c r="AH168" s="44"/>
      <c r="AI168" s="44"/>
      <c r="AJ168" s="1"/>
      <c r="AK168" s="16"/>
      <c r="AL168" s="16"/>
      <c r="AM168" s="16"/>
      <c r="AN168" s="16"/>
      <c r="AO168" s="1"/>
    </row>
    <row r="169" spans="2:69" x14ac:dyDescent="0.25">
      <c r="B169" s="59" t="s">
        <v>169</v>
      </c>
      <c r="C169" s="59"/>
      <c r="D169" s="8"/>
      <c r="E169" s="8"/>
      <c r="F169" s="8"/>
      <c r="G169" s="8"/>
      <c r="H169" s="8"/>
      <c r="I169" s="14">
        <f>STDEV(I160,I163)</f>
        <v>1.4615897167125937</v>
      </c>
      <c r="J169" s="14">
        <f t="shared" ref="J169:R169" si="41">STDEV(J160,J163)</f>
        <v>1.1313708498984783E-2</v>
      </c>
      <c r="K169" s="14">
        <f t="shared" si="41"/>
        <v>1.3279465350683364</v>
      </c>
      <c r="L169" s="14">
        <f t="shared" si="41"/>
        <v>8.4145706961199079E-2</v>
      </c>
      <c r="M169" s="14">
        <f t="shared" si="41"/>
        <v>2.6162950903902256E-2</v>
      </c>
      <c r="N169" s="14">
        <f t="shared" si="41"/>
        <v>1.6970562748477039E-2</v>
      </c>
      <c r="O169" s="14">
        <f t="shared" si="41"/>
        <v>1.1653119753954302</v>
      </c>
      <c r="P169" s="14">
        <f t="shared" si="41"/>
        <v>0.68518647096976548</v>
      </c>
      <c r="Q169" s="14">
        <f t="shared" si="41"/>
        <v>4.2426406871192847E-2</v>
      </c>
      <c r="R169" s="14">
        <f t="shared" si="41"/>
        <v>0</v>
      </c>
      <c r="S169" s="14"/>
      <c r="T169" s="14"/>
      <c r="U169" s="131">
        <f t="shared" ref="U169" si="42">STDEV(U160,U163)</f>
        <v>6.2365363984484411E-2</v>
      </c>
      <c r="V169" s="1"/>
      <c r="W169" s="11"/>
      <c r="X169" s="11"/>
      <c r="Y169" s="11"/>
      <c r="Z169" s="11"/>
      <c r="AA169" s="11"/>
      <c r="AB169" s="11"/>
      <c r="AC169" s="11"/>
      <c r="AD169" s="11"/>
      <c r="AE169" s="21"/>
      <c r="AF169" s="45"/>
      <c r="AG169" s="45"/>
      <c r="AH169" s="45"/>
      <c r="AI169" s="45"/>
      <c r="AJ169" s="11"/>
      <c r="AK169" s="46"/>
      <c r="AL169" s="46"/>
      <c r="AM169" s="46"/>
      <c r="AN169" s="46"/>
      <c r="AO169" s="1"/>
    </row>
    <row r="170" spans="2:69" x14ac:dyDescent="0.25">
      <c r="B170" s="75" t="s">
        <v>26</v>
      </c>
      <c r="C170" s="75"/>
      <c r="D170" s="2" t="s">
        <v>32</v>
      </c>
      <c r="E170" s="2" t="s">
        <v>14</v>
      </c>
      <c r="F170" s="2">
        <v>3</v>
      </c>
      <c r="G170" s="2">
        <v>1140</v>
      </c>
      <c r="I170" s="4">
        <v>50.342199999999998</v>
      </c>
      <c r="J170" s="4">
        <v>0</v>
      </c>
      <c r="K170" s="4">
        <v>30.921500000000002</v>
      </c>
      <c r="L170" s="4">
        <v>0.98709999999999998</v>
      </c>
      <c r="M170" s="4">
        <v>0</v>
      </c>
      <c r="N170" s="4">
        <v>0.1055</v>
      </c>
      <c r="O170" s="4">
        <v>14.9346</v>
      </c>
      <c r="P170" s="4">
        <v>2.7909000000000002</v>
      </c>
      <c r="Q170" s="4">
        <v>9.1600000000000001E-2</v>
      </c>
      <c r="R170" s="4">
        <v>0</v>
      </c>
      <c r="S170" s="4">
        <v>0</v>
      </c>
      <c r="T170" s="4">
        <v>100.1734</v>
      </c>
      <c r="U170" s="118">
        <v>0.74323831721333156</v>
      </c>
      <c r="V170" s="1"/>
      <c r="W170" s="1">
        <v>0.83903666666666665</v>
      </c>
      <c r="X170" s="1">
        <v>0.60630392156862745</v>
      </c>
      <c r="Y170" s="1">
        <v>0.26668928571428568</v>
      </c>
      <c r="Z170" s="1">
        <v>9.0029032258064523E-2</v>
      </c>
      <c r="AA170" s="1">
        <v>1.6780733333333333</v>
      </c>
      <c r="AB170" s="1">
        <v>0.90945588235294117</v>
      </c>
      <c r="AC170" s="1">
        <v>0.26668928571428568</v>
      </c>
      <c r="AD170" s="95">
        <v>4.5014516129032262E-2</v>
      </c>
      <c r="AE170" s="18">
        <v>2.8992330175295922</v>
      </c>
      <c r="AF170" s="44">
        <v>2.3151962235352892</v>
      </c>
      <c r="AG170" s="44">
        <v>1.673005013126549</v>
      </c>
      <c r="AH170" s="44">
        <v>0.73588920684003245</v>
      </c>
      <c r="AI170" s="44">
        <v>0.24842165279913203</v>
      </c>
      <c r="AJ170" s="92">
        <v>4.9725120963010019</v>
      </c>
      <c r="AK170" s="16">
        <v>0.98431085963916454</v>
      </c>
      <c r="AL170" s="16">
        <v>3.9882012366618382</v>
      </c>
      <c r="AM170" s="16">
        <v>16</v>
      </c>
      <c r="AN170" s="16">
        <v>16</v>
      </c>
    </row>
    <row r="171" spans="2:69" x14ac:dyDescent="0.25">
      <c r="B171" s="75" t="s">
        <v>26</v>
      </c>
      <c r="C171" s="75"/>
      <c r="D171" s="2" t="s">
        <v>32</v>
      </c>
      <c r="E171" s="2" t="s">
        <v>15</v>
      </c>
      <c r="F171" s="2">
        <v>3</v>
      </c>
      <c r="G171" s="2">
        <v>1140</v>
      </c>
      <c r="I171" s="4">
        <v>55.274700000000003</v>
      </c>
      <c r="J171" s="4">
        <v>0</v>
      </c>
      <c r="K171" s="4">
        <v>27.0718</v>
      </c>
      <c r="L171" s="4">
        <v>1.3365</v>
      </c>
      <c r="M171" s="4">
        <v>0</v>
      </c>
      <c r="N171" s="4">
        <v>0.2382</v>
      </c>
      <c r="O171" s="4">
        <v>11.297700000000001</v>
      </c>
      <c r="P171" s="4">
        <v>4.5293000000000001</v>
      </c>
      <c r="Q171" s="4">
        <v>0.16350000000000001</v>
      </c>
      <c r="R171" s="4">
        <v>0</v>
      </c>
      <c r="S171" s="4">
        <v>0</v>
      </c>
      <c r="T171" s="4">
        <v>99.911700000000025</v>
      </c>
      <c r="U171" s="118">
        <v>0.57382514088628178</v>
      </c>
      <c r="V171" s="1"/>
      <c r="W171" s="1">
        <v>0.92124500000000009</v>
      </c>
      <c r="X171" s="1">
        <v>0.5308196078431372</v>
      </c>
      <c r="Y171" s="1">
        <v>0.20174464285714286</v>
      </c>
      <c r="Z171" s="1">
        <v>0.14610645161290323</v>
      </c>
      <c r="AA171" s="1">
        <v>1.8424900000000002</v>
      </c>
      <c r="AB171" s="1">
        <v>0.79622941176470574</v>
      </c>
      <c r="AC171" s="1">
        <v>0.20174464285714286</v>
      </c>
      <c r="AD171" s="95">
        <v>7.3053225806451613E-2</v>
      </c>
      <c r="AE171" s="18">
        <v>2.9135172804283003</v>
      </c>
      <c r="AF171" s="44">
        <v>2.5295748370905775</v>
      </c>
      <c r="AG171" s="44">
        <v>1.4575361853082383</v>
      </c>
      <c r="AH171" s="44">
        <v>0.55395488940428861</v>
      </c>
      <c r="AI171" s="44">
        <v>0.40118231690439787</v>
      </c>
      <c r="AJ171" s="93">
        <v>4.9422482287075029</v>
      </c>
      <c r="AK171" s="16">
        <v>0.95513720630868648</v>
      </c>
      <c r="AL171" s="16">
        <v>3.9871110223988158</v>
      </c>
      <c r="AM171" s="16">
        <v>16</v>
      </c>
      <c r="AN171" s="16">
        <v>16</v>
      </c>
    </row>
    <row r="172" spans="2:69" x14ac:dyDescent="0.25">
      <c r="B172" s="75" t="s">
        <v>26</v>
      </c>
      <c r="C172" s="75"/>
      <c r="D172" s="2" t="s">
        <v>32</v>
      </c>
      <c r="E172" s="2" t="s">
        <v>15</v>
      </c>
      <c r="F172" s="2">
        <v>3</v>
      </c>
      <c r="G172" s="2">
        <v>1140</v>
      </c>
      <c r="I172" s="4">
        <v>55.023400000000002</v>
      </c>
      <c r="J172" s="4">
        <v>0</v>
      </c>
      <c r="K172" s="4">
        <v>27.879100000000001</v>
      </c>
      <c r="L172" s="4">
        <v>1.0817000000000001</v>
      </c>
      <c r="M172" s="4">
        <v>0</v>
      </c>
      <c r="N172" s="4">
        <v>0.12590000000000001</v>
      </c>
      <c r="O172" s="4">
        <v>11.4483</v>
      </c>
      <c r="P172" s="4">
        <v>4.5892999999999997</v>
      </c>
      <c r="Q172" s="4">
        <v>0.14419999999999999</v>
      </c>
      <c r="R172" s="4">
        <v>0</v>
      </c>
      <c r="S172" s="4">
        <v>0</v>
      </c>
      <c r="T172" s="4">
        <v>100.2919</v>
      </c>
      <c r="U172" s="118">
        <v>0.57458129604544461</v>
      </c>
      <c r="V172" s="1"/>
      <c r="W172" s="1">
        <v>0.91705666666666674</v>
      </c>
      <c r="X172" s="1">
        <v>0.54664901960784318</v>
      </c>
      <c r="Y172" s="1">
        <v>0.20443392857142856</v>
      </c>
      <c r="Z172" s="1">
        <v>0.14804193548387096</v>
      </c>
      <c r="AA172" s="1">
        <v>1.8341133333333335</v>
      </c>
      <c r="AB172" s="1">
        <v>0.81997352941176471</v>
      </c>
      <c r="AC172" s="1">
        <v>0.20443392857142856</v>
      </c>
      <c r="AD172" s="95">
        <v>7.4020967741935478E-2</v>
      </c>
      <c r="AE172" s="18">
        <v>2.9325417590584619</v>
      </c>
      <c r="AF172" s="44">
        <v>2.5017387427379094</v>
      </c>
      <c r="AG172" s="44">
        <v>1.4912633872490282</v>
      </c>
      <c r="AH172" s="44">
        <v>0.55769757532677799</v>
      </c>
      <c r="AI172" s="44">
        <v>0.40385971664772369</v>
      </c>
      <c r="AJ172" s="93">
        <v>4.9545594219614397</v>
      </c>
      <c r="AK172" s="16">
        <v>0.96155729197450168</v>
      </c>
      <c r="AL172" s="16">
        <v>3.9930021299869374</v>
      </c>
      <c r="AM172" s="16">
        <v>16</v>
      </c>
      <c r="AN172" s="16">
        <v>16.000000000000004</v>
      </c>
    </row>
    <row r="173" spans="2:69" x14ac:dyDescent="0.25">
      <c r="B173" s="75" t="s">
        <v>26</v>
      </c>
      <c r="C173" s="75"/>
      <c r="D173" s="2" t="s">
        <v>32</v>
      </c>
      <c r="E173" s="2" t="s">
        <v>16</v>
      </c>
      <c r="F173" s="2">
        <v>3</v>
      </c>
      <c r="G173" s="2">
        <v>1140</v>
      </c>
      <c r="I173" s="4">
        <v>48.104100000000003</v>
      </c>
      <c r="J173" s="4">
        <v>0</v>
      </c>
      <c r="K173" s="4">
        <v>32.614400000000003</v>
      </c>
      <c r="L173" s="4">
        <v>0.95699999999999996</v>
      </c>
      <c r="M173" s="4">
        <v>0</v>
      </c>
      <c r="N173" s="4">
        <v>8.72E-2</v>
      </c>
      <c r="O173" s="4">
        <v>16.687200000000001</v>
      </c>
      <c r="P173" s="4">
        <v>1.9153</v>
      </c>
      <c r="Q173" s="4">
        <v>6.5799999999999997E-2</v>
      </c>
      <c r="R173" s="4">
        <v>0</v>
      </c>
      <c r="S173" s="4">
        <v>0</v>
      </c>
      <c r="T173" s="4">
        <v>100.431</v>
      </c>
      <c r="U173" s="118">
        <v>0.82481723554654607</v>
      </c>
      <c r="V173" s="1"/>
      <c r="W173" s="1">
        <v>0.80173500000000009</v>
      </c>
      <c r="X173" s="1">
        <v>0.63949803921568638</v>
      </c>
      <c r="Y173" s="1">
        <v>0.2979857142857143</v>
      </c>
      <c r="Z173" s="1">
        <v>6.1783870967741933E-2</v>
      </c>
      <c r="AA173" s="1">
        <v>1.6034700000000002</v>
      </c>
      <c r="AB173" s="1">
        <v>0.95924705882352956</v>
      </c>
      <c r="AC173" s="1">
        <v>0.2979857142857143</v>
      </c>
      <c r="AD173" s="95">
        <v>3.0891935483870966E-2</v>
      </c>
      <c r="AE173" s="18">
        <v>2.8915947085931148</v>
      </c>
      <c r="AF173" s="44">
        <v>2.2181116810525046</v>
      </c>
      <c r="AG173" s="44">
        <v>1.7692605047733807</v>
      </c>
      <c r="AH173" s="44">
        <v>0.82441903327647781</v>
      </c>
      <c r="AI173" s="44">
        <v>0.17093369491688534</v>
      </c>
      <c r="AJ173" s="93">
        <v>4.982724914019248</v>
      </c>
      <c r="AK173" s="16">
        <v>0.99535272819336318</v>
      </c>
      <c r="AL173" s="16">
        <v>3.987372185825885</v>
      </c>
      <c r="AM173" s="16">
        <v>16</v>
      </c>
      <c r="AN173" s="16">
        <v>16.000000000000004</v>
      </c>
    </row>
    <row r="174" spans="2:69" x14ac:dyDescent="0.25">
      <c r="B174" s="75" t="s">
        <v>26</v>
      </c>
      <c r="C174" s="75"/>
      <c r="D174" s="2" t="s">
        <v>32</v>
      </c>
      <c r="E174" s="2" t="s">
        <v>17</v>
      </c>
      <c r="F174" s="2">
        <v>3</v>
      </c>
      <c r="G174" s="2">
        <v>1140</v>
      </c>
      <c r="I174" s="4">
        <v>53.797899999999998</v>
      </c>
      <c r="J174" s="4">
        <v>0</v>
      </c>
      <c r="K174" s="4">
        <v>28.568000000000001</v>
      </c>
      <c r="L174" s="4">
        <v>1.0012000000000001</v>
      </c>
      <c r="M174" s="4">
        <v>0</v>
      </c>
      <c r="N174" s="4">
        <v>0.15160000000000001</v>
      </c>
      <c r="O174" s="4">
        <v>12.4399</v>
      </c>
      <c r="P174" s="4">
        <v>4.1706000000000003</v>
      </c>
      <c r="Q174" s="4">
        <v>0.12690000000000001</v>
      </c>
      <c r="R174" s="4">
        <v>0</v>
      </c>
      <c r="S174" s="4">
        <v>0</v>
      </c>
      <c r="T174" s="4">
        <v>100.2561</v>
      </c>
      <c r="U174" s="118">
        <v>0.61773462313518257</v>
      </c>
      <c r="V174" s="1"/>
      <c r="W174" s="1">
        <v>0.8966316666666666</v>
      </c>
      <c r="X174" s="1">
        <v>0.56015686274509802</v>
      </c>
      <c r="Y174" s="1">
        <v>0.22214107142857142</v>
      </c>
      <c r="Z174" s="1">
        <v>0.13453548387096775</v>
      </c>
      <c r="AA174" s="1">
        <v>1.7932633333333332</v>
      </c>
      <c r="AB174" s="1">
        <v>0.84023529411764697</v>
      </c>
      <c r="AC174" s="1">
        <v>0.22214107142857142</v>
      </c>
      <c r="AD174" s="95">
        <v>6.7267741935483877E-2</v>
      </c>
      <c r="AE174" s="18">
        <v>2.9229074408150355</v>
      </c>
      <c r="AF174" s="44">
        <v>2.4540815877950517</v>
      </c>
      <c r="AG174" s="44">
        <v>1.533149780723543</v>
      </c>
      <c r="AH174" s="44">
        <v>0.60800028992126742</v>
      </c>
      <c r="AI174" s="44">
        <v>0.36822372680663013</v>
      </c>
      <c r="AJ174" s="93">
        <v>4.9634553852464922</v>
      </c>
      <c r="AK174" s="16">
        <v>0.97622401672789749</v>
      </c>
      <c r="AL174" s="16">
        <v>3.9872313685185947</v>
      </c>
      <c r="AM174" s="16">
        <v>16</v>
      </c>
      <c r="AN174" s="16">
        <v>16</v>
      </c>
    </row>
    <row r="175" spans="2:69" x14ac:dyDescent="0.25">
      <c r="B175" s="75" t="s">
        <v>26</v>
      </c>
      <c r="C175" s="75"/>
      <c r="D175" s="2" t="s">
        <v>32</v>
      </c>
      <c r="E175" s="2" t="s">
        <v>17</v>
      </c>
      <c r="F175" s="2">
        <v>3</v>
      </c>
      <c r="G175" s="2">
        <v>1140</v>
      </c>
      <c r="I175" s="4">
        <v>55.672899999999998</v>
      </c>
      <c r="J175" s="4">
        <v>0</v>
      </c>
      <c r="K175" s="4">
        <v>27.572500000000002</v>
      </c>
      <c r="L175" s="4">
        <v>1.1344000000000001</v>
      </c>
      <c r="M175" s="4">
        <v>0</v>
      </c>
      <c r="N175" s="4">
        <v>0.1154</v>
      </c>
      <c r="O175" s="4">
        <v>11.2509</v>
      </c>
      <c r="P175" s="4">
        <v>4.8348000000000004</v>
      </c>
      <c r="Q175" s="4">
        <v>0.16700000000000001</v>
      </c>
      <c r="R175" s="4">
        <v>0</v>
      </c>
      <c r="S175" s="4">
        <v>0</v>
      </c>
      <c r="T175" s="4">
        <v>100.7479</v>
      </c>
      <c r="U175" s="118">
        <v>0.55701415400304377</v>
      </c>
      <c r="V175" s="1"/>
      <c r="W175" s="1">
        <v>0.9278816666666666</v>
      </c>
      <c r="X175" s="1">
        <v>0.5406372549019608</v>
      </c>
      <c r="Y175" s="1">
        <v>0.20090892857142856</v>
      </c>
      <c r="Z175" s="1">
        <v>0.15596129032258066</v>
      </c>
      <c r="AA175" s="1">
        <v>1.8557633333333332</v>
      </c>
      <c r="AB175" s="1">
        <v>0.81095588235294125</v>
      </c>
      <c r="AC175" s="1">
        <v>0.20090892857142856</v>
      </c>
      <c r="AD175" s="95">
        <v>7.798064516129033E-2</v>
      </c>
      <c r="AE175" s="18">
        <v>2.9456087894189937</v>
      </c>
      <c r="AF175" s="44">
        <v>2.5200404615840015</v>
      </c>
      <c r="AG175" s="44">
        <v>1.4683205912312578</v>
      </c>
      <c r="AH175" s="44">
        <v>0.54564999749625764</v>
      </c>
      <c r="AI175" s="44">
        <v>0.42357638497770295</v>
      </c>
      <c r="AJ175" s="93">
        <v>4.9575874352892191</v>
      </c>
      <c r="AK175" s="16">
        <v>0.96922638247396065</v>
      </c>
      <c r="AL175" s="16">
        <v>3.9883610528152591</v>
      </c>
      <c r="AM175" s="16">
        <v>16</v>
      </c>
      <c r="AN175" s="16">
        <v>15.999999999999996</v>
      </c>
    </row>
    <row r="176" spans="2:69" x14ac:dyDescent="0.25">
      <c r="B176" s="75" t="s">
        <v>26</v>
      </c>
      <c r="C176" s="75"/>
      <c r="D176" s="2" t="s">
        <v>32</v>
      </c>
      <c r="E176" s="2" t="s">
        <v>23</v>
      </c>
      <c r="F176" s="2">
        <v>3</v>
      </c>
      <c r="G176" s="2">
        <v>1140</v>
      </c>
      <c r="I176" s="4">
        <v>53.25</v>
      </c>
      <c r="J176" s="4">
        <v>6.5000000000000002E-2</v>
      </c>
      <c r="K176" s="4">
        <v>29.411000000000001</v>
      </c>
      <c r="L176" s="4">
        <v>0.94199999999999995</v>
      </c>
      <c r="M176" s="4">
        <v>8.9999999999999993E-3</v>
      </c>
      <c r="N176" s="4">
        <v>0.13900000000000001</v>
      </c>
      <c r="O176" s="4">
        <v>12.205</v>
      </c>
      <c r="P176" s="4">
        <v>4.1390000000000002</v>
      </c>
      <c r="Q176" s="4">
        <v>0.11</v>
      </c>
      <c r="R176" s="4">
        <v>0</v>
      </c>
      <c r="S176" s="4">
        <v>4.3999999999999997E-2</v>
      </c>
      <c r="T176" s="4">
        <v>100.31399999999998</v>
      </c>
      <c r="U176" s="118">
        <v>0.61561411165613611</v>
      </c>
      <c r="V176" s="1"/>
      <c r="W176" s="1">
        <v>0.88749999999999996</v>
      </c>
      <c r="X176" s="1">
        <v>0.57668627450980392</v>
      </c>
      <c r="Y176" s="1">
        <v>0.21794642857142857</v>
      </c>
      <c r="Z176" s="1">
        <v>0.13351612903225807</v>
      </c>
      <c r="AA176" s="1">
        <v>1.7749999999999999</v>
      </c>
      <c r="AB176" s="1">
        <v>0.86502941176470594</v>
      </c>
      <c r="AC176" s="1">
        <v>0.21794642857142857</v>
      </c>
      <c r="AD176" s="95">
        <v>6.6758064516129034E-2</v>
      </c>
      <c r="AE176" s="18">
        <v>2.9247339048522636</v>
      </c>
      <c r="AF176" s="44">
        <v>2.4275712700635035</v>
      </c>
      <c r="AG176" s="44">
        <v>1.5774051062985408</v>
      </c>
      <c r="AH176" s="44">
        <v>0.59614702919768736</v>
      </c>
      <c r="AI176" s="44">
        <v>0.36520554245498743</v>
      </c>
      <c r="AJ176" s="93">
        <v>4.966328948014719</v>
      </c>
      <c r="AK176" s="16">
        <v>0.96135257165267474</v>
      </c>
      <c r="AL176" s="16">
        <v>4.0049763763620447</v>
      </c>
      <c r="AM176" s="16">
        <v>16</v>
      </c>
      <c r="AN176" s="16">
        <v>15.999999999999998</v>
      </c>
    </row>
    <row r="177" spans="2:54" x14ac:dyDescent="0.25">
      <c r="B177" s="75" t="s">
        <v>26</v>
      </c>
      <c r="C177" s="75"/>
      <c r="D177" s="2" t="s">
        <v>32</v>
      </c>
      <c r="E177" s="2" t="s">
        <v>198</v>
      </c>
      <c r="F177" s="2">
        <v>3</v>
      </c>
      <c r="G177" s="2">
        <v>1140</v>
      </c>
      <c r="I177" s="4">
        <v>48.710999999999999</v>
      </c>
      <c r="J177" s="4">
        <v>3.0000000000000001E-3</v>
      </c>
      <c r="K177" s="4">
        <v>32.618000000000002</v>
      </c>
      <c r="L177" s="4">
        <v>0.90800000000000003</v>
      </c>
      <c r="M177" s="4">
        <v>1.0999999999999999E-2</v>
      </c>
      <c r="N177" s="4">
        <v>9.7000000000000003E-2</v>
      </c>
      <c r="O177" s="4">
        <v>15.695</v>
      </c>
      <c r="P177" s="4">
        <v>2.4500000000000002</v>
      </c>
      <c r="Q177" s="4">
        <v>7.2999999999999995E-2</v>
      </c>
      <c r="R177" s="4">
        <v>0.02</v>
      </c>
      <c r="S177" s="4">
        <v>0</v>
      </c>
      <c r="T177" s="4">
        <v>100.58599999999997</v>
      </c>
      <c r="U177" s="118">
        <v>0.77639082514729241</v>
      </c>
      <c r="V177" s="1"/>
      <c r="W177" s="1">
        <v>0.81184999999999996</v>
      </c>
      <c r="X177" s="1">
        <v>0.63956862745098042</v>
      </c>
      <c r="Y177" s="1">
        <v>0.28026785714285712</v>
      </c>
      <c r="Z177" s="1">
        <v>7.9032258064516137E-2</v>
      </c>
      <c r="AA177" s="1">
        <v>1.6236999999999999</v>
      </c>
      <c r="AB177" s="1">
        <v>0.95935294117647063</v>
      </c>
      <c r="AC177" s="1">
        <v>0.28026785714285712</v>
      </c>
      <c r="AD177" s="95">
        <v>3.9516129032258068E-2</v>
      </c>
      <c r="AE177" s="18">
        <v>2.9028369273515855</v>
      </c>
      <c r="AF177" s="44">
        <v>2.2373974710062532</v>
      </c>
      <c r="AG177" s="44">
        <v>1.7626029803458325</v>
      </c>
      <c r="AH177" s="44">
        <v>0.77239711125918631</v>
      </c>
      <c r="AI177" s="44">
        <v>0.21780695241911924</v>
      </c>
      <c r="AJ177" s="93">
        <v>4.9902045150303911</v>
      </c>
      <c r="AK177" s="16">
        <v>0.9902040636783056</v>
      </c>
      <c r="AL177" s="16">
        <v>4.0000004513520855</v>
      </c>
      <c r="AM177" s="16">
        <v>16</v>
      </c>
      <c r="AN177" s="16">
        <v>16.000000000000004</v>
      </c>
    </row>
    <row r="178" spans="2:54" x14ac:dyDescent="0.25">
      <c r="B178" s="75" t="s">
        <v>26</v>
      </c>
      <c r="C178" s="75"/>
      <c r="D178" s="2" t="s">
        <v>32</v>
      </c>
      <c r="E178" s="2" t="s">
        <v>85</v>
      </c>
      <c r="F178" s="2">
        <v>3</v>
      </c>
      <c r="G178" s="2">
        <v>1140</v>
      </c>
      <c r="I178" s="4">
        <v>53.514000000000003</v>
      </c>
      <c r="J178" s="4">
        <v>6.2E-2</v>
      </c>
      <c r="K178" s="4">
        <v>28.992999999999999</v>
      </c>
      <c r="L178" s="4">
        <v>0.97799999999999998</v>
      </c>
      <c r="M178" s="4">
        <v>2.5999999999999999E-2</v>
      </c>
      <c r="N178" s="4">
        <v>0.124</v>
      </c>
      <c r="O178" s="4">
        <v>11.795</v>
      </c>
      <c r="P178" s="4">
        <v>4.298</v>
      </c>
      <c r="Q178" s="4">
        <v>0.13900000000000001</v>
      </c>
      <c r="R178" s="4">
        <v>0.02</v>
      </c>
      <c r="S178" s="4">
        <v>4.0000000000000001E-3</v>
      </c>
      <c r="T178" s="4">
        <v>99.952999999999989</v>
      </c>
      <c r="U178" s="118">
        <v>0.59757887761810624</v>
      </c>
      <c r="V178" s="1"/>
      <c r="W178" s="1">
        <v>0.89190000000000003</v>
      </c>
      <c r="X178" s="1">
        <v>0.56849019607843132</v>
      </c>
      <c r="Y178" s="1">
        <v>0.21062500000000001</v>
      </c>
      <c r="Z178" s="1">
        <v>0.13864516129032259</v>
      </c>
      <c r="AA178" s="1">
        <v>1.7838000000000001</v>
      </c>
      <c r="AB178" s="1">
        <v>0.85273529411764692</v>
      </c>
      <c r="AC178" s="1">
        <v>0.21062500000000001</v>
      </c>
      <c r="AD178" s="95">
        <v>6.9322580645161294E-2</v>
      </c>
      <c r="AE178" s="18">
        <v>2.9164828747628082</v>
      </c>
      <c r="AF178" s="44">
        <v>2.4465084508957702</v>
      </c>
      <c r="AG178" s="44">
        <v>1.5593856586582302</v>
      </c>
      <c r="AH178" s="44">
        <v>0.57775069230846687</v>
      </c>
      <c r="AI178" s="44">
        <v>0.38030783582529576</v>
      </c>
      <c r="AJ178" s="93">
        <v>4.9639526376877621</v>
      </c>
      <c r="AK178" s="16">
        <v>0.95805852813376258</v>
      </c>
      <c r="AL178" s="16">
        <v>4.0058941095540002</v>
      </c>
      <c r="AM178" s="16">
        <v>16</v>
      </c>
      <c r="AN178" s="16">
        <v>16</v>
      </c>
    </row>
    <row r="179" spans="2:54" x14ac:dyDescent="0.25">
      <c r="B179" s="75" t="s">
        <v>26</v>
      </c>
      <c r="C179" s="75"/>
      <c r="D179" s="2" t="s">
        <v>32</v>
      </c>
      <c r="E179" s="2" t="s">
        <v>199</v>
      </c>
      <c r="F179" s="2">
        <v>3</v>
      </c>
      <c r="G179" s="2">
        <v>1140</v>
      </c>
      <c r="I179" s="4">
        <v>48.844999999999999</v>
      </c>
      <c r="J179" s="4">
        <v>3.0000000000000001E-3</v>
      </c>
      <c r="K179" s="4">
        <v>32.484999999999999</v>
      </c>
      <c r="L179" s="4">
        <v>0.82799999999999996</v>
      </c>
      <c r="M179" s="4">
        <v>6.0000000000000001E-3</v>
      </c>
      <c r="N179" s="4">
        <v>8.5999999999999993E-2</v>
      </c>
      <c r="O179" s="4">
        <v>15.586</v>
      </c>
      <c r="P179" s="4">
        <v>2.4889999999999999</v>
      </c>
      <c r="Q179" s="4">
        <v>5.3999999999999999E-2</v>
      </c>
      <c r="R179" s="4">
        <v>1.4999999999999999E-2</v>
      </c>
      <c r="S179" s="4">
        <v>1.4999999999999999E-2</v>
      </c>
      <c r="T179" s="4">
        <v>100.41200000000001</v>
      </c>
      <c r="U179" s="118">
        <v>0.77333432726494999</v>
      </c>
      <c r="V179" s="1"/>
      <c r="W179" s="1">
        <v>0.81408333333333327</v>
      </c>
      <c r="X179" s="1">
        <v>0.63696078431372549</v>
      </c>
      <c r="Y179" s="1">
        <v>0.27832142857142855</v>
      </c>
      <c r="Z179" s="1">
        <v>8.0290322580645154E-2</v>
      </c>
      <c r="AA179" s="1">
        <v>1.6281666666666665</v>
      </c>
      <c r="AB179" s="1">
        <v>0.95544117647058824</v>
      </c>
      <c r="AC179" s="1">
        <v>0.27832142857142855</v>
      </c>
      <c r="AD179" s="95">
        <v>4.0145161290322577E-2</v>
      </c>
      <c r="AE179" s="18">
        <v>2.9020744329990062</v>
      </c>
      <c r="AF179" s="44">
        <v>2.2441418430251874</v>
      </c>
      <c r="AG179" s="44">
        <v>1.7558771810149325</v>
      </c>
      <c r="AH179" s="44">
        <v>0.76723443177523454</v>
      </c>
      <c r="AI179" s="44">
        <v>0.221332221303981</v>
      </c>
      <c r="AJ179" s="93">
        <v>4.9885856771193353</v>
      </c>
      <c r="AK179" s="16">
        <v>0.98856665307921554</v>
      </c>
      <c r="AL179" s="16">
        <v>4.0000190240401201</v>
      </c>
      <c r="AM179" s="16">
        <v>16</v>
      </c>
      <c r="AN179" s="16">
        <v>15.999999999999996</v>
      </c>
    </row>
    <row r="180" spans="2:54" x14ac:dyDescent="0.25">
      <c r="B180" s="75" t="s">
        <v>26</v>
      </c>
      <c r="C180" s="75"/>
      <c r="D180" s="2" t="s">
        <v>32</v>
      </c>
      <c r="E180" s="2" t="s">
        <v>91</v>
      </c>
      <c r="F180" s="2">
        <v>3</v>
      </c>
      <c r="G180" s="2">
        <v>1140</v>
      </c>
      <c r="I180" s="4">
        <v>53.656999999999996</v>
      </c>
      <c r="J180" s="4">
        <v>7.5999999999999998E-2</v>
      </c>
      <c r="K180" s="4">
        <v>29.138000000000002</v>
      </c>
      <c r="L180" s="4">
        <v>0.95399999999999996</v>
      </c>
      <c r="M180" s="4">
        <v>1.4999999999999999E-2</v>
      </c>
      <c r="N180" s="4">
        <v>0.121</v>
      </c>
      <c r="O180" s="4">
        <v>11.891</v>
      </c>
      <c r="P180" s="4">
        <v>4.24</v>
      </c>
      <c r="Q180" s="4">
        <v>0.129</v>
      </c>
      <c r="R180" s="4">
        <v>0</v>
      </c>
      <c r="S180" s="4">
        <v>3.3000000000000002E-2</v>
      </c>
      <c r="T180" s="4">
        <v>100.25399999999999</v>
      </c>
      <c r="U180" s="118">
        <v>0.6030799879032589</v>
      </c>
      <c r="V180" s="1"/>
      <c r="W180" s="1">
        <v>0.89428333333333332</v>
      </c>
      <c r="X180" s="1">
        <v>0.57133333333333336</v>
      </c>
      <c r="Y180" s="1">
        <v>0.2123392857142857</v>
      </c>
      <c r="Z180" s="1">
        <v>0.1367741935483871</v>
      </c>
      <c r="AA180" s="1">
        <v>1.7885666666666666</v>
      </c>
      <c r="AB180" s="1">
        <v>0.85699999999999998</v>
      </c>
      <c r="AC180" s="1">
        <v>0.2123392857142857</v>
      </c>
      <c r="AD180" s="95">
        <v>6.8387096774193551E-2</v>
      </c>
      <c r="AE180" s="18">
        <v>2.9262930491551455</v>
      </c>
      <c r="AF180" s="44">
        <v>2.444822355960619</v>
      </c>
      <c r="AG180" s="44">
        <v>1.561930602947053</v>
      </c>
      <c r="AH180" s="44">
        <v>0.58050040005553238</v>
      </c>
      <c r="AI180" s="44">
        <v>0.37391796720530196</v>
      </c>
      <c r="AJ180" s="93">
        <v>4.9611713261685066</v>
      </c>
      <c r="AK180" s="16">
        <v>0.9544183672608344</v>
      </c>
      <c r="AL180" s="16">
        <v>4.006752958907672</v>
      </c>
      <c r="AM180" s="16">
        <v>16</v>
      </c>
      <c r="AN180" s="16">
        <v>16.000000000000004</v>
      </c>
    </row>
    <row r="181" spans="2:54" x14ac:dyDescent="0.25">
      <c r="B181" s="75" t="s">
        <v>26</v>
      </c>
      <c r="C181" s="75"/>
      <c r="D181" s="2" t="s">
        <v>32</v>
      </c>
      <c r="E181" s="2" t="s">
        <v>205</v>
      </c>
      <c r="F181" s="2">
        <v>3</v>
      </c>
      <c r="G181" s="2">
        <v>1140</v>
      </c>
      <c r="I181" s="4">
        <v>49.417000000000002</v>
      </c>
      <c r="J181" s="4">
        <v>2.3E-2</v>
      </c>
      <c r="K181" s="4">
        <v>32.116999999999997</v>
      </c>
      <c r="L181" s="4">
        <v>0.93700000000000006</v>
      </c>
      <c r="M181" s="4">
        <v>0</v>
      </c>
      <c r="N181" s="4">
        <v>9.9000000000000005E-2</v>
      </c>
      <c r="O181" s="4">
        <v>14.936</v>
      </c>
      <c r="P181" s="4">
        <v>2.6560000000000001</v>
      </c>
      <c r="Q181" s="4">
        <v>6.4000000000000001E-2</v>
      </c>
      <c r="R181" s="4">
        <v>0.02</v>
      </c>
      <c r="S181" s="4">
        <v>0</v>
      </c>
      <c r="T181" s="4">
        <v>100.26899999999999</v>
      </c>
      <c r="U181" s="118">
        <v>0.75364356801706778</v>
      </c>
      <c r="V181" s="1"/>
      <c r="W181" s="1">
        <v>0.82361666666666666</v>
      </c>
      <c r="X181" s="1">
        <v>0.62974509803921563</v>
      </c>
      <c r="Y181" s="1">
        <v>0.26671428571428574</v>
      </c>
      <c r="Z181" s="1">
        <v>8.5677419354838719E-2</v>
      </c>
      <c r="AA181" s="1">
        <v>1.6472333333333333</v>
      </c>
      <c r="AB181" s="1">
        <v>0.94461764705882345</v>
      </c>
      <c r="AC181" s="1">
        <v>0.26671428571428574</v>
      </c>
      <c r="AD181" s="95">
        <v>4.2838709677419359E-2</v>
      </c>
      <c r="AE181" s="18">
        <v>2.9014039757838619</v>
      </c>
      <c r="AF181" s="44">
        <v>2.27094654461319</v>
      </c>
      <c r="AG181" s="44">
        <v>1.7363872202431367</v>
      </c>
      <c r="AH181" s="44">
        <v>0.73540751426654671</v>
      </c>
      <c r="AI181" s="44">
        <v>0.23623713228473553</v>
      </c>
      <c r="AJ181" s="93">
        <v>4.978978411407609</v>
      </c>
      <c r="AK181" s="16">
        <v>0.97164464655128224</v>
      </c>
      <c r="AL181" s="16">
        <v>4.0073337648563268</v>
      </c>
      <c r="AM181" s="16">
        <v>16</v>
      </c>
      <c r="AN181" s="16">
        <v>16</v>
      </c>
    </row>
    <row r="182" spans="2:54" x14ac:dyDescent="0.25">
      <c r="B182" s="2" t="s">
        <v>26</v>
      </c>
      <c r="C182" s="2"/>
      <c r="D182" s="2" t="s">
        <v>32</v>
      </c>
      <c r="E182" s="2" t="s">
        <v>206</v>
      </c>
      <c r="F182" s="2">
        <v>3</v>
      </c>
      <c r="G182" s="2">
        <v>1140</v>
      </c>
      <c r="I182" s="4">
        <v>53.003999999999998</v>
      </c>
      <c r="J182" s="4">
        <v>6.8000000000000005E-2</v>
      </c>
      <c r="K182" s="4">
        <v>29.236999999999998</v>
      </c>
      <c r="L182" s="4">
        <v>0.94</v>
      </c>
      <c r="M182" s="4">
        <v>8.9999999999999993E-3</v>
      </c>
      <c r="N182" s="4">
        <v>0.13400000000000001</v>
      </c>
      <c r="O182" s="4">
        <v>12.247999999999999</v>
      </c>
      <c r="P182" s="4">
        <v>4.0780000000000003</v>
      </c>
      <c r="Q182" s="4">
        <v>0.121</v>
      </c>
      <c r="R182" s="4">
        <v>2.5000000000000001E-2</v>
      </c>
      <c r="S182" s="62">
        <v>0</v>
      </c>
      <c r="T182" s="16">
        <v>99.864000000000004</v>
      </c>
      <c r="U182" s="118">
        <v>0.61947923565597895</v>
      </c>
      <c r="V182" s="1"/>
      <c r="W182" s="1">
        <v>0.88339999999999996</v>
      </c>
      <c r="X182" s="1">
        <v>0.57327450980392158</v>
      </c>
      <c r="Y182" s="1">
        <v>0.21871428571428569</v>
      </c>
      <c r="Z182" s="1">
        <v>0.13154838709677422</v>
      </c>
      <c r="AA182" s="1">
        <v>1.7667999999999999</v>
      </c>
      <c r="AB182" s="1">
        <v>0.85991176470588238</v>
      </c>
      <c r="AC182" s="1">
        <v>0.21871428571428569</v>
      </c>
      <c r="AD182" s="95">
        <v>6.5774193548387108E-2</v>
      </c>
      <c r="AE182" s="18">
        <v>2.9112002439685556</v>
      </c>
      <c r="AF182" s="44">
        <v>2.4275897938116322</v>
      </c>
      <c r="AG182" s="44">
        <v>1.575362631936118</v>
      </c>
      <c r="AH182" s="44">
        <v>0.60102848965451805</v>
      </c>
      <c r="AI182" s="44">
        <v>0.36149594963607756</v>
      </c>
      <c r="AJ182" s="93">
        <v>4.9654768650383465</v>
      </c>
      <c r="AK182" s="16">
        <v>0.96252443929059561</v>
      </c>
      <c r="AL182" s="16">
        <v>4.0029524257477505</v>
      </c>
      <c r="AM182" s="16">
        <v>16</v>
      </c>
      <c r="AN182" s="16">
        <v>15.999999999999996</v>
      </c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</row>
    <row r="183" spans="2:54" x14ac:dyDescent="0.25">
      <c r="B183" s="2" t="s">
        <v>26</v>
      </c>
      <c r="C183" s="2"/>
      <c r="D183" s="2" t="s">
        <v>32</v>
      </c>
      <c r="E183" s="2" t="s">
        <v>187</v>
      </c>
      <c r="F183" s="2">
        <v>3</v>
      </c>
      <c r="G183" s="2">
        <v>1140</v>
      </c>
      <c r="I183" s="4">
        <v>53.348999999999997</v>
      </c>
      <c r="J183" s="4">
        <v>0.02</v>
      </c>
      <c r="K183" s="4">
        <v>29.399000000000001</v>
      </c>
      <c r="L183" s="4">
        <v>0.99299999999999999</v>
      </c>
      <c r="M183" s="4">
        <v>1.9E-2</v>
      </c>
      <c r="N183" s="4">
        <v>9.8000000000000004E-2</v>
      </c>
      <c r="O183" s="4">
        <v>12.375</v>
      </c>
      <c r="P183" s="4">
        <v>4.0759999999999996</v>
      </c>
      <c r="Q183" s="4">
        <v>0.13800000000000001</v>
      </c>
      <c r="R183" s="4">
        <v>3.9E-2</v>
      </c>
      <c r="S183" s="62">
        <v>0</v>
      </c>
      <c r="T183" s="16">
        <v>100.506</v>
      </c>
      <c r="U183" s="118">
        <v>0.6213888002223048</v>
      </c>
      <c r="V183" s="1"/>
      <c r="W183" s="1">
        <v>0.88915</v>
      </c>
      <c r="X183" s="1">
        <v>0.57645098039215692</v>
      </c>
      <c r="Y183" s="1">
        <v>0.22098214285714285</v>
      </c>
      <c r="Z183" s="1">
        <v>0.13148387096774192</v>
      </c>
      <c r="AA183" s="1">
        <v>1.7783</v>
      </c>
      <c r="AB183" s="1">
        <v>0.86467647058823538</v>
      </c>
      <c r="AC183" s="1">
        <v>0.22098214285714285</v>
      </c>
      <c r="AD183" s="95">
        <v>6.5741935483870959E-2</v>
      </c>
      <c r="AE183" s="18">
        <v>2.9297005489292491</v>
      </c>
      <c r="AF183" s="44">
        <v>2.4279614524425512</v>
      </c>
      <c r="AG183" s="44">
        <v>1.5740884660798224</v>
      </c>
      <c r="AH183" s="44">
        <v>0.60342588374885675</v>
      </c>
      <c r="AI183" s="44">
        <v>0.35903702449261393</v>
      </c>
      <c r="AJ183" s="93">
        <v>4.964512826763845</v>
      </c>
      <c r="AK183" s="16">
        <v>0.96246290824147063</v>
      </c>
      <c r="AL183" s="16">
        <v>4.0020499185223741</v>
      </c>
      <c r="AM183" s="16">
        <v>16</v>
      </c>
      <c r="AN183" s="16">
        <v>15.999999999999998</v>
      </c>
    </row>
    <row r="184" spans="2:54" x14ac:dyDescent="0.25">
      <c r="B184" s="2" t="s">
        <v>26</v>
      </c>
      <c r="C184" s="2"/>
      <c r="D184" s="2" t="s">
        <v>32</v>
      </c>
      <c r="E184" s="2" t="s">
        <v>90</v>
      </c>
      <c r="F184" s="2">
        <v>3</v>
      </c>
      <c r="G184" s="2">
        <v>1140</v>
      </c>
      <c r="I184" s="4">
        <v>54.061999999999998</v>
      </c>
      <c r="J184" s="4">
        <v>5.1999999999999998E-2</v>
      </c>
      <c r="K184" s="4">
        <v>28.692</v>
      </c>
      <c r="L184" s="4">
        <v>1.042</v>
      </c>
      <c r="M184" s="4">
        <v>0</v>
      </c>
      <c r="N184" s="4">
        <v>0.125</v>
      </c>
      <c r="O184" s="4">
        <v>11.585000000000001</v>
      </c>
      <c r="P184" s="4">
        <v>4.452</v>
      </c>
      <c r="Q184" s="4">
        <v>0.11600000000000001</v>
      </c>
      <c r="R184" s="4">
        <v>0</v>
      </c>
      <c r="S184" s="62">
        <v>1E-3</v>
      </c>
      <c r="T184" s="16">
        <v>100.127</v>
      </c>
      <c r="U184" s="118">
        <v>0.58571432862825745</v>
      </c>
      <c r="V184" s="1"/>
      <c r="W184" s="1">
        <v>0.90103333333333324</v>
      </c>
      <c r="X184" s="1">
        <v>0.56258823529411761</v>
      </c>
      <c r="Y184" s="1">
        <v>0.206875</v>
      </c>
      <c r="Z184" s="1">
        <v>0.14361290322580644</v>
      </c>
      <c r="AA184" s="1">
        <v>1.8020666666666665</v>
      </c>
      <c r="AB184" s="1">
        <v>0.84388235294117642</v>
      </c>
      <c r="AC184" s="1">
        <v>0.206875</v>
      </c>
      <c r="AD184" s="95">
        <v>7.1806451612903222E-2</v>
      </c>
      <c r="AE184" s="18">
        <v>2.924630471220746</v>
      </c>
      <c r="AF184" s="44">
        <v>2.4646760462896777</v>
      </c>
      <c r="AG184" s="44">
        <v>1.5388972817732895</v>
      </c>
      <c r="AH184" s="44">
        <v>0.56588345648645311</v>
      </c>
      <c r="AI184" s="44">
        <v>0.39283705654851409</v>
      </c>
      <c r="AJ184" s="93">
        <v>4.9622938410979351</v>
      </c>
      <c r="AK184" s="16">
        <v>0.95872051303496719</v>
      </c>
      <c r="AL184" s="16">
        <v>4.0035733280629673</v>
      </c>
      <c r="AM184" s="16">
        <v>16</v>
      </c>
      <c r="AN184" s="16">
        <v>16</v>
      </c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</row>
    <row r="185" spans="2:54" x14ac:dyDescent="0.25">
      <c r="B185" s="2" t="s">
        <v>26</v>
      </c>
      <c r="C185" s="2"/>
      <c r="D185" s="2" t="s">
        <v>32</v>
      </c>
      <c r="E185" s="2" t="s">
        <v>188</v>
      </c>
      <c r="F185" s="2">
        <v>3</v>
      </c>
      <c r="G185" s="2">
        <v>1140</v>
      </c>
      <c r="I185" s="4">
        <v>54.206000000000003</v>
      </c>
      <c r="J185" s="4">
        <v>6.5000000000000002E-2</v>
      </c>
      <c r="K185" s="4">
        <v>28.824999999999999</v>
      </c>
      <c r="L185" s="4">
        <v>0.90400000000000003</v>
      </c>
      <c r="M185" s="4">
        <v>8.0000000000000002E-3</v>
      </c>
      <c r="N185" s="4">
        <v>0.14799999999999999</v>
      </c>
      <c r="O185" s="4">
        <v>11.631</v>
      </c>
      <c r="P185" s="4">
        <v>4.3630000000000004</v>
      </c>
      <c r="Q185" s="4">
        <v>0.14399999999999999</v>
      </c>
      <c r="R185" s="4">
        <v>2.5000000000000001E-2</v>
      </c>
      <c r="S185" s="62">
        <v>0</v>
      </c>
      <c r="T185" s="16">
        <v>100.319</v>
      </c>
      <c r="U185" s="118">
        <v>0.59047938740386174</v>
      </c>
      <c r="V185" s="1"/>
      <c r="W185" s="1">
        <v>0.90343333333333342</v>
      </c>
      <c r="X185" s="1">
        <v>0.56519607843137254</v>
      </c>
      <c r="Y185" s="1">
        <v>0.20769642857142859</v>
      </c>
      <c r="Z185" s="1">
        <v>0.14074193548387098</v>
      </c>
      <c r="AA185" s="1">
        <v>1.8068666666666668</v>
      </c>
      <c r="AB185" s="1">
        <v>0.84779411764705881</v>
      </c>
      <c r="AC185" s="1">
        <v>0.20769642857142859</v>
      </c>
      <c r="AD185" s="95">
        <v>7.0370967741935492E-2</v>
      </c>
      <c r="AE185" s="18">
        <v>2.9327281806270897</v>
      </c>
      <c r="AF185" s="44">
        <v>2.4644175053145418</v>
      </c>
      <c r="AG185" s="44">
        <v>1.5417619189256595</v>
      </c>
      <c r="AH185" s="44">
        <v>0.56656168803756768</v>
      </c>
      <c r="AI185" s="44">
        <v>0.38392084588971864</v>
      </c>
      <c r="AJ185" s="93">
        <v>4.956661958167488</v>
      </c>
      <c r="AK185" s="16">
        <v>0.95048253392728632</v>
      </c>
      <c r="AL185" s="16">
        <v>4.0061794242402016</v>
      </c>
      <c r="AM185" s="16">
        <v>16</v>
      </c>
      <c r="AN185" s="16">
        <v>16</v>
      </c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</row>
    <row r="186" spans="2:54" x14ac:dyDescent="0.25">
      <c r="B186" s="2" t="s">
        <v>26</v>
      </c>
      <c r="C186" s="2"/>
      <c r="D186" s="2" t="s">
        <v>32</v>
      </c>
      <c r="E186" s="2" t="s">
        <v>210</v>
      </c>
      <c r="F186" s="2">
        <v>3</v>
      </c>
      <c r="G186" s="2">
        <v>1140</v>
      </c>
      <c r="I186" s="4">
        <v>54.118000000000002</v>
      </c>
      <c r="J186" s="4">
        <v>5.1999999999999998E-2</v>
      </c>
      <c r="K186" s="4">
        <v>28.606000000000002</v>
      </c>
      <c r="L186" s="4">
        <v>1.008</v>
      </c>
      <c r="M186" s="4">
        <v>0</v>
      </c>
      <c r="N186" s="4">
        <v>0.13200000000000001</v>
      </c>
      <c r="O186" s="4">
        <v>11.581</v>
      </c>
      <c r="P186" s="4">
        <v>4.5750000000000002</v>
      </c>
      <c r="Q186" s="4">
        <v>0.16</v>
      </c>
      <c r="R186" s="4">
        <v>0</v>
      </c>
      <c r="S186" s="62">
        <v>0</v>
      </c>
      <c r="T186" s="16">
        <v>100.23200000000001</v>
      </c>
      <c r="U186" s="118">
        <v>0.57759931917766938</v>
      </c>
      <c r="V186" s="1"/>
      <c r="W186" s="1">
        <v>0.90196666666666669</v>
      </c>
      <c r="X186" s="1">
        <v>0.56090196078431376</v>
      </c>
      <c r="Y186" s="1">
        <v>0.20680357142857142</v>
      </c>
      <c r="Z186" s="1">
        <v>0.14758064516129032</v>
      </c>
      <c r="AA186" s="1">
        <v>1.8039333333333334</v>
      </c>
      <c r="AB186" s="1">
        <v>0.84135294117647064</v>
      </c>
      <c r="AC186" s="1">
        <v>0.20680357142857142</v>
      </c>
      <c r="AD186" s="95">
        <v>7.3790322580645162E-2</v>
      </c>
      <c r="AE186" s="18">
        <v>2.9258801685190203</v>
      </c>
      <c r="AF186" s="44">
        <v>2.4661752764077445</v>
      </c>
      <c r="AG186" s="44">
        <v>1.5336293449590535</v>
      </c>
      <c r="AH186" s="44">
        <v>0.56544645581503294</v>
      </c>
      <c r="AI186" s="44">
        <v>0.40351794786179657</v>
      </c>
      <c r="AJ186" s="93">
        <v>4.9687690250436276</v>
      </c>
      <c r="AK186" s="16">
        <v>0.96896440367682946</v>
      </c>
      <c r="AL186" s="16">
        <v>3.9998046213667982</v>
      </c>
      <c r="AM186" s="16">
        <v>16</v>
      </c>
      <c r="AN186" s="16">
        <v>16</v>
      </c>
    </row>
    <row r="187" spans="2:54" x14ac:dyDescent="0.25">
      <c r="B187" s="2" t="s">
        <v>26</v>
      </c>
      <c r="C187" s="2"/>
      <c r="D187" s="2" t="s">
        <v>32</v>
      </c>
      <c r="E187" s="2" t="s">
        <v>211</v>
      </c>
      <c r="F187" s="2">
        <v>3</v>
      </c>
      <c r="G187" s="2">
        <v>1140</v>
      </c>
      <c r="I187" s="4">
        <v>54.134999999999998</v>
      </c>
      <c r="J187" s="4">
        <v>6.5000000000000002E-2</v>
      </c>
      <c r="K187" s="4">
        <v>28.72</v>
      </c>
      <c r="L187" s="4">
        <v>1.038</v>
      </c>
      <c r="M187" s="4">
        <v>0</v>
      </c>
      <c r="N187" s="4">
        <v>0.126</v>
      </c>
      <c r="O187" s="4">
        <v>11.574</v>
      </c>
      <c r="P187" s="4">
        <v>4.4180000000000001</v>
      </c>
      <c r="Q187" s="4">
        <v>0.122</v>
      </c>
      <c r="R187" s="4">
        <v>0.02</v>
      </c>
      <c r="S187" s="62">
        <v>0</v>
      </c>
      <c r="T187" s="16">
        <v>100.21799999999999</v>
      </c>
      <c r="U187" s="118">
        <v>0.58709886511684062</v>
      </c>
      <c r="V187" s="1"/>
      <c r="W187" s="1">
        <v>0.90225</v>
      </c>
      <c r="X187" s="1">
        <v>0.56313725490196076</v>
      </c>
      <c r="Y187" s="1">
        <v>0.20667857142857143</v>
      </c>
      <c r="Z187" s="1">
        <v>0.14251612903225808</v>
      </c>
      <c r="AA187" s="1">
        <v>1.8045</v>
      </c>
      <c r="AB187" s="1">
        <v>0.8447058823529412</v>
      </c>
      <c r="AC187" s="1">
        <v>0.20667857142857143</v>
      </c>
      <c r="AD187" s="95">
        <v>7.1258064516129038E-2</v>
      </c>
      <c r="AE187" s="18">
        <v>2.9271425182976416</v>
      </c>
      <c r="AF187" s="44">
        <v>2.4658860834004837</v>
      </c>
      <c r="AG187" s="44">
        <v>1.5390771071289508</v>
      </c>
      <c r="AH187" s="44">
        <v>0.56486097314802675</v>
      </c>
      <c r="AI187" s="44">
        <v>0.38950239871515968</v>
      </c>
      <c r="AJ187" s="93">
        <v>4.9593265623926204</v>
      </c>
      <c r="AK187" s="16">
        <v>0.95436337186318643</v>
      </c>
      <c r="AL187" s="16">
        <v>4.0049631905294341</v>
      </c>
      <c r="AM187" s="16">
        <v>16</v>
      </c>
      <c r="AN187" s="16">
        <v>15.999999999999998</v>
      </c>
    </row>
    <row r="188" spans="2:54" x14ac:dyDescent="0.25">
      <c r="B188" s="57" t="s">
        <v>135</v>
      </c>
      <c r="C188" s="57"/>
      <c r="D188" s="2"/>
      <c r="E188" s="2"/>
      <c r="F188" s="2"/>
      <c r="G188" s="2"/>
      <c r="H188" s="2"/>
      <c r="I188" s="13">
        <v>53.790084615384622</v>
      </c>
      <c r="J188" s="13">
        <v>3.5384615384615389E-2</v>
      </c>
      <c r="K188" s="13">
        <v>28.793376923076924</v>
      </c>
      <c r="L188" s="13">
        <v>1.023223076923077</v>
      </c>
      <c r="M188" s="13">
        <v>6.615384615384615E-3</v>
      </c>
      <c r="N188" s="13">
        <v>0.13520000000000001</v>
      </c>
      <c r="O188" s="13">
        <v>12.052492307692308</v>
      </c>
      <c r="P188" s="13">
        <v>4.2412230769230774</v>
      </c>
      <c r="Q188" s="13">
        <v>0.13463076923076922</v>
      </c>
      <c r="R188" s="13">
        <v>8.3846153846153827E-3</v>
      </c>
      <c r="S188" s="13">
        <v>6.3076923076923076E-3</v>
      </c>
      <c r="T188" s="13"/>
      <c r="U188" s="116">
        <v>0.59393754826556677</v>
      </c>
      <c r="V188" s="1"/>
      <c r="W188" s="1"/>
      <c r="X188" s="1"/>
      <c r="Y188" s="1"/>
      <c r="Z188" s="1"/>
      <c r="AA188" s="1"/>
      <c r="AB188" s="1"/>
      <c r="AC188" s="1"/>
      <c r="AD188" s="18"/>
      <c r="AE188" s="44"/>
      <c r="AF188" s="44"/>
      <c r="AG188" s="44"/>
      <c r="AH188" s="44"/>
      <c r="AI188" s="1"/>
      <c r="AJ188" s="93"/>
      <c r="AK188" s="16"/>
      <c r="AL188" s="16"/>
      <c r="AM188" s="16"/>
      <c r="AN188" s="16"/>
    </row>
    <row r="189" spans="2:54" x14ac:dyDescent="0.25">
      <c r="B189" s="57" t="s">
        <v>136</v>
      </c>
      <c r="C189" s="57"/>
      <c r="D189" s="2"/>
      <c r="E189" s="2"/>
      <c r="F189" s="2"/>
      <c r="G189" s="2"/>
      <c r="H189" s="2"/>
      <c r="I189" s="13">
        <v>1.3137311754732239</v>
      </c>
      <c r="J189" s="13">
        <v>3.1917963754857705E-2</v>
      </c>
      <c r="K189" s="13">
        <v>0.95829767918067976</v>
      </c>
      <c r="L189" s="13">
        <v>0.11246640353046283</v>
      </c>
      <c r="M189" s="13">
        <v>8.751556638092654E-3</v>
      </c>
      <c r="N189" s="13">
        <v>3.4452261657739285E-2</v>
      </c>
      <c r="O189" s="13">
        <v>0.95351649213279499</v>
      </c>
      <c r="P189" s="13">
        <v>0.49186572888991453</v>
      </c>
      <c r="Q189" s="13">
        <v>2.2017583299694277E-2</v>
      </c>
      <c r="R189" s="13">
        <v>1.3714581422330891E-2</v>
      </c>
      <c r="S189" s="13">
        <v>1.4505083105499117E-2</v>
      </c>
      <c r="T189" s="13"/>
      <c r="U189" s="116">
        <v>2.0564456984181464E-2</v>
      </c>
      <c r="V189" s="1"/>
      <c r="W189" s="1"/>
      <c r="X189" s="1"/>
      <c r="Y189" s="1"/>
      <c r="Z189" s="1"/>
      <c r="AA189" s="1"/>
      <c r="AB189" s="1"/>
      <c r="AC189" s="1"/>
      <c r="AD189" s="18"/>
      <c r="AE189" s="44"/>
      <c r="AF189" s="44"/>
      <c r="AG189" s="44"/>
      <c r="AH189" s="44"/>
      <c r="AI189" s="1"/>
      <c r="AJ189" s="93"/>
      <c r="AK189" s="16"/>
      <c r="AL189" s="16"/>
      <c r="AM189" s="16"/>
      <c r="AN189" s="16"/>
    </row>
    <row r="190" spans="2:54" x14ac:dyDescent="0.25">
      <c r="B190" s="57" t="s">
        <v>168</v>
      </c>
      <c r="C190" s="57"/>
      <c r="D190" s="2"/>
      <c r="E190" s="2"/>
      <c r="F190" s="2"/>
      <c r="G190" s="2"/>
      <c r="H190" s="2"/>
      <c r="I190" s="13">
        <v>49.083860000000001</v>
      </c>
      <c r="J190" s="13">
        <v>5.7999999999999996E-3</v>
      </c>
      <c r="K190" s="13">
        <v>32.151180000000004</v>
      </c>
      <c r="L190" s="13">
        <v>0.92341999999999991</v>
      </c>
      <c r="M190" s="13">
        <v>3.4000000000000002E-3</v>
      </c>
      <c r="N190" s="13">
        <v>9.4939999999999997E-2</v>
      </c>
      <c r="O190" s="13">
        <v>15.567759999999998</v>
      </c>
      <c r="P190" s="13">
        <v>2.4602400000000002</v>
      </c>
      <c r="Q190" s="13">
        <v>6.9679999999999992E-2</v>
      </c>
      <c r="R190" s="13">
        <v>1.1000000000000001E-2</v>
      </c>
      <c r="S190" s="13">
        <v>3.0000000000000001E-3</v>
      </c>
      <c r="T190" s="13"/>
      <c r="U190" s="116">
        <v>0.77428485463783758</v>
      </c>
      <c r="V190" s="1"/>
      <c r="W190" s="1"/>
      <c r="X190" s="1"/>
      <c r="Y190" s="1"/>
      <c r="Z190" s="1"/>
      <c r="AA190" s="1"/>
      <c r="AB190" s="1"/>
      <c r="AC190" s="1"/>
      <c r="AD190" s="18"/>
      <c r="AE190" s="44"/>
      <c r="AF190" s="44"/>
      <c r="AG190" s="44"/>
      <c r="AH190" s="44"/>
      <c r="AI190" s="1"/>
      <c r="AJ190" s="93"/>
      <c r="AK190" s="16"/>
      <c r="AL190" s="16"/>
      <c r="AM190" s="16"/>
      <c r="AN190" s="16"/>
    </row>
    <row r="191" spans="2:54" x14ac:dyDescent="0.25">
      <c r="B191" s="59" t="s">
        <v>169</v>
      </c>
      <c r="C191" s="59"/>
      <c r="D191" s="8"/>
      <c r="E191" s="8"/>
      <c r="F191" s="8"/>
      <c r="G191" s="8"/>
      <c r="H191" s="8"/>
      <c r="I191" s="14">
        <v>0.84415788689083415</v>
      </c>
      <c r="J191" s="14">
        <v>9.7313925005622914E-3</v>
      </c>
      <c r="K191" s="14">
        <v>0.71714898173252684</v>
      </c>
      <c r="L191" s="14">
        <v>6.0642246000622374E-2</v>
      </c>
      <c r="M191" s="14">
        <v>4.9799598391954926E-3</v>
      </c>
      <c r="N191" s="14">
        <v>8.2473025893318608E-3</v>
      </c>
      <c r="O191" s="14">
        <v>0.71931928098724041</v>
      </c>
      <c r="P191" s="14">
        <v>0.33374751384841828</v>
      </c>
      <c r="Q191" s="14">
        <v>1.4006141510066237E-2</v>
      </c>
      <c r="R191" s="14">
        <v>1.0246950765959597E-2</v>
      </c>
      <c r="S191" s="14">
        <v>6.7082039324993688E-3</v>
      </c>
      <c r="T191" s="14"/>
      <c r="U191" s="117">
        <v>3.1419780130469289E-2</v>
      </c>
      <c r="V191" s="1"/>
      <c r="W191" s="11"/>
      <c r="X191" s="11"/>
      <c r="Y191" s="11"/>
      <c r="Z191" s="11"/>
      <c r="AA191" s="11"/>
      <c r="AB191" s="11"/>
      <c r="AC191" s="11"/>
      <c r="AD191" s="21"/>
      <c r="AE191" s="45"/>
      <c r="AF191" s="45"/>
      <c r="AG191" s="45"/>
      <c r="AH191" s="45"/>
      <c r="AI191" s="11"/>
      <c r="AJ191" s="94"/>
      <c r="AK191" s="46"/>
      <c r="AL191" s="46"/>
      <c r="AM191" s="46"/>
      <c r="AN191" s="46"/>
    </row>
    <row r="192" spans="2:54" x14ac:dyDescent="0.25">
      <c r="B192" s="75" t="s">
        <v>52</v>
      </c>
      <c r="C192" s="75"/>
      <c r="D192" s="2" t="s">
        <v>32</v>
      </c>
      <c r="E192" s="2" t="s">
        <v>8</v>
      </c>
      <c r="F192" s="2">
        <v>3</v>
      </c>
      <c r="G192" s="2">
        <v>1120</v>
      </c>
      <c r="I192" s="4">
        <v>54.453000000000003</v>
      </c>
      <c r="J192" s="4">
        <v>1.4E-2</v>
      </c>
      <c r="K192" s="4">
        <v>29.452000000000002</v>
      </c>
      <c r="L192" s="4">
        <v>1.087</v>
      </c>
      <c r="M192" s="4">
        <v>0</v>
      </c>
      <c r="N192" s="4">
        <v>0.107</v>
      </c>
      <c r="O192" s="4">
        <v>12.082000000000001</v>
      </c>
      <c r="P192" s="4">
        <v>4.0090000000000003</v>
      </c>
      <c r="Q192" s="4">
        <v>0.105</v>
      </c>
      <c r="R192" s="4">
        <v>0</v>
      </c>
      <c r="S192" s="4">
        <v>0</v>
      </c>
      <c r="T192" s="1">
        <v>101.30900000000003</v>
      </c>
      <c r="U192" s="118">
        <v>0.62081432114312807</v>
      </c>
      <c r="V192" s="1"/>
      <c r="W192" s="1">
        <v>0.90755000000000008</v>
      </c>
      <c r="X192" s="1">
        <v>0.57749019607843144</v>
      </c>
      <c r="Y192" s="1">
        <v>0.21575000000000003</v>
      </c>
      <c r="Z192" s="1">
        <v>0.12932258064516131</v>
      </c>
      <c r="AA192" s="1">
        <v>1.8151000000000002</v>
      </c>
      <c r="AB192" s="1">
        <v>0.86623529411764721</v>
      </c>
      <c r="AC192" s="95">
        <v>0.21575000000000003</v>
      </c>
      <c r="AD192" s="95">
        <v>6.4661290322580653E-2</v>
      </c>
      <c r="AE192" s="18">
        <v>2.961746584440228</v>
      </c>
      <c r="AF192" s="44">
        <v>2.4513913641845968</v>
      </c>
      <c r="AG192" s="44">
        <v>1.5598638968298564</v>
      </c>
      <c r="AH192" s="44">
        <v>0.58276424089342382</v>
      </c>
      <c r="AI192" s="89">
        <v>0.34931437098519585</v>
      </c>
      <c r="AJ192" s="92">
        <v>4.9433338728930725</v>
      </c>
      <c r="AK192" s="16">
        <v>0.93207861187861973</v>
      </c>
      <c r="AL192" s="16">
        <v>4.011255261014453</v>
      </c>
      <c r="AM192" s="16">
        <v>16</v>
      </c>
      <c r="AN192" s="16">
        <v>15.999999999999998</v>
      </c>
    </row>
    <row r="193" spans="2:40" x14ac:dyDescent="0.25">
      <c r="B193" s="75" t="s">
        <v>52</v>
      </c>
      <c r="C193" s="75"/>
      <c r="D193" s="2" t="s">
        <v>32</v>
      </c>
      <c r="E193" s="2" t="s">
        <v>9</v>
      </c>
      <c r="F193" s="2">
        <v>3</v>
      </c>
      <c r="G193" s="2">
        <v>1120</v>
      </c>
      <c r="I193" s="4">
        <v>54.648000000000003</v>
      </c>
      <c r="J193" s="4">
        <v>3.6999999999999998E-2</v>
      </c>
      <c r="K193" s="4">
        <v>29.425999999999998</v>
      </c>
      <c r="L193" s="4">
        <v>1.0469999999999999</v>
      </c>
      <c r="M193" s="4">
        <v>2.5000000000000001E-2</v>
      </c>
      <c r="N193" s="4">
        <v>0.107</v>
      </c>
      <c r="O193" s="4">
        <v>11.993</v>
      </c>
      <c r="P193" s="4">
        <v>4.1390000000000002</v>
      </c>
      <c r="Q193" s="4">
        <v>0.13500000000000001</v>
      </c>
      <c r="R193" s="4">
        <v>0.01</v>
      </c>
      <c r="S193" s="4">
        <v>0</v>
      </c>
      <c r="T193" s="1">
        <v>101.56700000000001</v>
      </c>
      <c r="U193" s="118">
        <v>0.61053281408793869</v>
      </c>
      <c r="V193" s="1"/>
      <c r="W193" s="1">
        <v>0.91080000000000005</v>
      </c>
      <c r="X193" s="1">
        <v>0.5769803921568627</v>
      </c>
      <c r="Y193" s="1">
        <v>0.21416071428571429</v>
      </c>
      <c r="Z193" s="1">
        <v>0.13351612903225807</v>
      </c>
      <c r="AA193" s="1">
        <v>1.8216000000000001</v>
      </c>
      <c r="AB193" s="1">
        <v>0.86547058823529399</v>
      </c>
      <c r="AC193" s="95">
        <v>0.21416071428571429</v>
      </c>
      <c r="AD193" s="95">
        <v>6.6758064516129034E-2</v>
      </c>
      <c r="AE193" s="18">
        <v>2.9679893670371373</v>
      </c>
      <c r="AF193" s="44">
        <v>2.4549953180168615</v>
      </c>
      <c r="AG193" s="44">
        <v>1.5552087849501872</v>
      </c>
      <c r="AH193" s="44">
        <v>0.57725466718771989</v>
      </c>
      <c r="AI193" s="89">
        <v>0.35988303870655325</v>
      </c>
      <c r="AJ193" s="93">
        <v>4.9473418088613226</v>
      </c>
      <c r="AK193" s="16">
        <v>0.93713770589427314</v>
      </c>
      <c r="AL193" s="16">
        <v>4.010204102967049</v>
      </c>
      <c r="AM193" s="16">
        <v>16</v>
      </c>
      <c r="AN193" s="16">
        <v>16</v>
      </c>
    </row>
    <row r="194" spans="2:40" x14ac:dyDescent="0.25">
      <c r="B194" s="75" t="s">
        <v>52</v>
      </c>
      <c r="C194" s="75"/>
      <c r="D194" s="2" t="s">
        <v>32</v>
      </c>
      <c r="E194" s="2" t="s">
        <v>10</v>
      </c>
      <c r="F194" s="2">
        <v>3</v>
      </c>
      <c r="G194" s="2">
        <v>1120</v>
      </c>
      <c r="I194" s="4">
        <v>54.430999999999997</v>
      </c>
      <c r="J194" s="4">
        <v>2.9000000000000001E-2</v>
      </c>
      <c r="K194" s="4">
        <v>29.463999999999999</v>
      </c>
      <c r="L194" s="4">
        <v>1.169</v>
      </c>
      <c r="M194" s="4">
        <v>0</v>
      </c>
      <c r="N194" s="4">
        <v>0.12</v>
      </c>
      <c r="O194" s="4">
        <v>11.964</v>
      </c>
      <c r="P194" s="4">
        <v>4.1890000000000001</v>
      </c>
      <c r="Q194" s="4">
        <v>0.14799999999999999</v>
      </c>
      <c r="R194" s="4">
        <v>5.0000000000000001E-3</v>
      </c>
      <c r="S194" s="4">
        <v>0</v>
      </c>
      <c r="T194" s="1">
        <v>101.51900000000001</v>
      </c>
      <c r="U194" s="118">
        <v>0.60667973702224987</v>
      </c>
      <c r="V194" s="1"/>
      <c r="W194" s="1">
        <v>0.90718333333333334</v>
      </c>
      <c r="X194" s="1">
        <v>0.57772549019607844</v>
      </c>
      <c r="Y194" s="1">
        <v>0.21364285714285716</v>
      </c>
      <c r="Z194" s="1">
        <v>0.13512903225806452</v>
      </c>
      <c r="AA194" s="1">
        <v>1.8143666666666667</v>
      </c>
      <c r="AB194" s="1">
        <v>0.86658823529411766</v>
      </c>
      <c r="AC194" s="95">
        <v>0.21364285714285716</v>
      </c>
      <c r="AD194" s="95">
        <v>6.7564516129032262E-2</v>
      </c>
      <c r="AE194" s="18">
        <v>2.9621622752326737</v>
      </c>
      <c r="AF194" s="44">
        <v>2.4500570840929377</v>
      </c>
      <c r="AG194" s="44">
        <v>1.560280461409087</v>
      </c>
      <c r="AH194" s="44">
        <v>0.57699163595235725</v>
      </c>
      <c r="AI194" s="89">
        <v>0.36494700749627318</v>
      </c>
      <c r="AJ194" s="93">
        <v>4.9522761889506546</v>
      </c>
      <c r="AK194" s="16">
        <v>0.94193864344863043</v>
      </c>
      <c r="AL194" s="16">
        <v>4.0103375455020247</v>
      </c>
      <c r="AM194" s="16">
        <v>16</v>
      </c>
      <c r="AN194" s="16">
        <v>15.999999999999998</v>
      </c>
    </row>
    <row r="195" spans="2:40" x14ac:dyDescent="0.25">
      <c r="B195" s="75" t="s">
        <v>52</v>
      </c>
      <c r="C195" s="75"/>
      <c r="D195" s="2" t="s">
        <v>32</v>
      </c>
      <c r="E195" s="2" t="s">
        <v>23</v>
      </c>
      <c r="F195" s="2">
        <v>3</v>
      </c>
      <c r="G195" s="2">
        <v>1120</v>
      </c>
      <c r="I195" s="4">
        <v>54.823</v>
      </c>
      <c r="J195" s="4">
        <v>3.5999999999999997E-2</v>
      </c>
      <c r="K195" s="4">
        <v>29.387</v>
      </c>
      <c r="L195" s="4">
        <v>1.0580000000000001</v>
      </c>
      <c r="M195" s="4">
        <v>1.4E-2</v>
      </c>
      <c r="N195" s="4">
        <v>0.1</v>
      </c>
      <c r="O195" s="4">
        <v>11.744</v>
      </c>
      <c r="P195" s="4">
        <v>4.218</v>
      </c>
      <c r="Q195" s="4">
        <v>0.126</v>
      </c>
      <c r="R195" s="4">
        <v>3.5000000000000003E-2</v>
      </c>
      <c r="S195" s="4">
        <v>0</v>
      </c>
      <c r="T195" s="1">
        <v>101.54100000000001</v>
      </c>
      <c r="U195" s="118">
        <v>0.60143177192744979</v>
      </c>
      <c r="V195" s="1"/>
      <c r="W195" s="1">
        <v>0.91371666666666662</v>
      </c>
      <c r="X195" s="1">
        <v>0.57621568627450981</v>
      </c>
      <c r="Y195" s="1">
        <v>0.20971428571428571</v>
      </c>
      <c r="Z195" s="1">
        <v>0.13606451612903225</v>
      </c>
      <c r="AA195" s="1">
        <v>1.8274333333333332</v>
      </c>
      <c r="AB195" s="1">
        <v>0.86432352941176471</v>
      </c>
      <c r="AC195" s="95">
        <v>0.20971428571428571</v>
      </c>
      <c r="AD195" s="95">
        <v>6.8032258064516127E-2</v>
      </c>
      <c r="AE195" s="18">
        <v>2.9695034065238994</v>
      </c>
      <c r="AF195" s="44">
        <v>2.4616012621080325</v>
      </c>
      <c r="AG195" s="44">
        <v>1.5523556834683758</v>
      </c>
      <c r="AH195" s="44">
        <v>0.56498143158495917</v>
      </c>
      <c r="AI195" s="89">
        <v>0.36656503799282553</v>
      </c>
      <c r="AJ195" s="93">
        <v>4.9455034151541932</v>
      </c>
      <c r="AK195" s="16">
        <v>0.93154646957778464</v>
      </c>
      <c r="AL195" s="16">
        <v>4.0139569455764086</v>
      </c>
      <c r="AM195" s="16">
        <v>16</v>
      </c>
      <c r="AN195" s="16">
        <v>16</v>
      </c>
    </row>
    <row r="196" spans="2:40" x14ac:dyDescent="0.25">
      <c r="B196" s="75" t="s">
        <v>52</v>
      </c>
      <c r="C196" s="75"/>
      <c r="D196" s="2" t="s">
        <v>32</v>
      </c>
      <c r="E196" s="2" t="s">
        <v>75</v>
      </c>
      <c r="F196" s="2">
        <v>3</v>
      </c>
      <c r="G196" s="2">
        <v>1120</v>
      </c>
      <c r="I196" s="4">
        <v>54.56</v>
      </c>
      <c r="J196" s="4">
        <v>5.1999999999999998E-2</v>
      </c>
      <c r="K196" s="4">
        <v>29.286000000000001</v>
      </c>
      <c r="L196" s="4">
        <v>1.155</v>
      </c>
      <c r="M196" s="4">
        <v>0</v>
      </c>
      <c r="N196" s="4">
        <v>0.10299999999999999</v>
      </c>
      <c r="O196" s="4">
        <v>11.773</v>
      </c>
      <c r="P196" s="4">
        <v>4.1740000000000004</v>
      </c>
      <c r="Q196" s="4">
        <v>0.14899999999999999</v>
      </c>
      <c r="R196" s="4">
        <v>0.02</v>
      </c>
      <c r="S196" s="4">
        <v>0</v>
      </c>
      <c r="T196" s="1">
        <v>101.27199999999999</v>
      </c>
      <c r="U196" s="118">
        <v>0.60363519708575375</v>
      </c>
      <c r="V196" s="1"/>
      <c r="W196" s="1">
        <v>0.90933333333333333</v>
      </c>
      <c r="X196" s="1">
        <v>0.57423529411764707</v>
      </c>
      <c r="Y196" s="1">
        <v>0.21023214285714284</v>
      </c>
      <c r="Z196" s="1">
        <v>0.13464516129032258</v>
      </c>
      <c r="AA196" s="1">
        <v>1.8186666666666667</v>
      </c>
      <c r="AB196" s="1">
        <v>0.86135294117647065</v>
      </c>
      <c r="AC196" s="95">
        <v>0.21023214285714284</v>
      </c>
      <c r="AD196" s="95">
        <v>6.7322580645161292E-2</v>
      </c>
      <c r="AE196" s="18">
        <v>2.9575743313454415</v>
      </c>
      <c r="AF196" s="44">
        <v>2.4596733172746061</v>
      </c>
      <c r="AG196" s="44">
        <v>1.55326015114939</v>
      </c>
      <c r="AH196" s="44">
        <v>0.56866098851082558</v>
      </c>
      <c r="AI196" s="89">
        <v>0.36420430043175456</v>
      </c>
      <c r="AJ196" s="93">
        <v>4.9457987573665765</v>
      </c>
      <c r="AK196" s="16">
        <v>0.93286528894258014</v>
      </c>
      <c r="AL196" s="16">
        <v>4.0129334684239959</v>
      </c>
      <c r="AM196" s="16">
        <v>16</v>
      </c>
      <c r="AN196" s="16">
        <v>16</v>
      </c>
    </row>
    <row r="197" spans="2:40" x14ac:dyDescent="0.25">
      <c r="B197" s="75" t="s">
        <v>52</v>
      </c>
      <c r="C197" s="75"/>
      <c r="D197" s="2" t="s">
        <v>32</v>
      </c>
      <c r="E197" s="2" t="s">
        <v>199</v>
      </c>
      <c r="F197" s="2">
        <v>3</v>
      </c>
      <c r="G197" s="2">
        <v>1120</v>
      </c>
      <c r="I197" s="4">
        <v>50.034999999999997</v>
      </c>
      <c r="J197" s="4">
        <v>0</v>
      </c>
      <c r="K197" s="4">
        <v>33.226999999999997</v>
      </c>
      <c r="L197" s="4">
        <v>0.82599999999999996</v>
      </c>
      <c r="M197" s="4">
        <v>0</v>
      </c>
      <c r="N197" s="4">
        <v>5.3999999999999999E-2</v>
      </c>
      <c r="O197" s="4">
        <v>15.637</v>
      </c>
      <c r="P197" s="4">
        <v>2.4430000000000001</v>
      </c>
      <c r="Q197" s="4">
        <v>3.9E-2</v>
      </c>
      <c r="R197" s="4">
        <v>0.01</v>
      </c>
      <c r="S197" s="4">
        <v>0</v>
      </c>
      <c r="T197" s="1">
        <v>102.271</v>
      </c>
      <c r="U197" s="118">
        <v>0.77779825759335952</v>
      </c>
      <c r="V197" s="1"/>
      <c r="W197" s="1">
        <v>0.83391666666666664</v>
      </c>
      <c r="X197" s="1">
        <v>0.65150980392156854</v>
      </c>
      <c r="Y197" s="1">
        <v>0.27923214285714287</v>
      </c>
      <c r="Z197" s="1">
        <v>7.8806451612903228E-2</v>
      </c>
      <c r="AA197" s="1">
        <v>1.6678333333333333</v>
      </c>
      <c r="AB197" s="1">
        <v>0.97726470588235281</v>
      </c>
      <c r="AC197" s="95">
        <v>0.27923214285714287</v>
      </c>
      <c r="AD197" s="95">
        <v>3.9403225806451614E-2</v>
      </c>
      <c r="AE197" s="18">
        <v>2.963733407879281</v>
      </c>
      <c r="AF197" s="44">
        <v>2.2509896860483987</v>
      </c>
      <c r="AG197" s="44">
        <v>1.7586191853544904</v>
      </c>
      <c r="AH197" s="44">
        <v>0.75373079674382526</v>
      </c>
      <c r="AI197" s="89">
        <v>0.21272210625528212</v>
      </c>
      <c r="AJ197" s="93">
        <v>4.9760617744019973</v>
      </c>
      <c r="AK197" s="16">
        <v>0.96645290299910735</v>
      </c>
      <c r="AL197" s="16">
        <v>4.0096088714028895</v>
      </c>
      <c r="AM197" s="16">
        <v>16</v>
      </c>
      <c r="AN197" s="16">
        <v>15.999999999999998</v>
      </c>
    </row>
    <row r="198" spans="2:40" x14ac:dyDescent="0.25">
      <c r="B198" s="75" t="s">
        <v>52</v>
      </c>
      <c r="C198" s="75"/>
      <c r="D198" s="2" t="s">
        <v>32</v>
      </c>
      <c r="E198" s="2" t="s">
        <v>91</v>
      </c>
      <c r="F198" s="2">
        <v>3</v>
      </c>
      <c r="G198" s="2">
        <v>1120</v>
      </c>
      <c r="I198" s="4">
        <v>54.396999999999998</v>
      </c>
      <c r="J198" s="4">
        <v>0.05</v>
      </c>
      <c r="K198" s="4">
        <v>29.478000000000002</v>
      </c>
      <c r="L198" s="4">
        <v>1.171</v>
      </c>
      <c r="M198" s="4">
        <v>0</v>
      </c>
      <c r="N198" s="4">
        <v>0.112</v>
      </c>
      <c r="O198" s="4">
        <v>12.077</v>
      </c>
      <c r="P198" s="4">
        <v>3.972</v>
      </c>
      <c r="Q198" s="4">
        <v>0.159</v>
      </c>
      <c r="R198" s="4">
        <v>5.0000000000000001E-3</v>
      </c>
      <c r="S198" s="4">
        <v>0</v>
      </c>
      <c r="T198" s="1">
        <v>101.42099999999999</v>
      </c>
      <c r="U198" s="118">
        <v>0.62080168880952991</v>
      </c>
      <c r="V198" s="1"/>
      <c r="W198" s="1">
        <v>0.90661666666666663</v>
      </c>
      <c r="X198" s="1">
        <v>0.57800000000000007</v>
      </c>
      <c r="Y198" s="1">
        <v>0.21566071428571429</v>
      </c>
      <c r="Z198" s="1">
        <v>0.12812903225806452</v>
      </c>
      <c r="AA198" s="1">
        <v>1.8132333333333333</v>
      </c>
      <c r="AB198" s="1">
        <v>0.8670000000000001</v>
      </c>
      <c r="AC198" s="95">
        <v>0.21566071428571429</v>
      </c>
      <c r="AD198" s="95">
        <v>6.4064516129032259E-2</v>
      </c>
      <c r="AE198" s="18">
        <v>2.9599585637480796</v>
      </c>
      <c r="AF198" s="44">
        <v>2.4503496171072165</v>
      </c>
      <c r="AG198" s="44">
        <v>1.5621840307604882</v>
      </c>
      <c r="AH198" s="44">
        <v>0.58287495487810226</v>
      </c>
      <c r="AI198" s="89">
        <v>0.34629952953346682</v>
      </c>
      <c r="AJ198" s="93">
        <v>4.941708132279274</v>
      </c>
      <c r="AK198" s="16">
        <v>0.92917448441156902</v>
      </c>
      <c r="AL198" s="16">
        <v>4.0125336478677047</v>
      </c>
      <c r="AM198" s="16">
        <v>16</v>
      </c>
      <c r="AN198" s="16">
        <v>16.000000000000004</v>
      </c>
    </row>
    <row r="199" spans="2:40" x14ac:dyDescent="0.25">
      <c r="B199" s="75" t="s">
        <v>52</v>
      </c>
      <c r="C199" s="75"/>
      <c r="D199" s="2" t="s">
        <v>32</v>
      </c>
      <c r="E199" s="2" t="s">
        <v>89</v>
      </c>
      <c r="F199" s="2">
        <v>3</v>
      </c>
      <c r="G199" s="2">
        <v>1120</v>
      </c>
      <c r="I199" s="4">
        <v>54.116999999999997</v>
      </c>
      <c r="J199" s="4">
        <v>2.9000000000000001E-2</v>
      </c>
      <c r="K199" s="4">
        <v>29.15</v>
      </c>
      <c r="L199" s="4">
        <v>1.143</v>
      </c>
      <c r="M199" s="4">
        <v>3.3000000000000002E-2</v>
      </c>
      <c r="N199" s="4">
        <v>0.127</v>
      </c>
      <c r="O199" s="4">
        <v>11.807</v>
      </c>
      <c r="P199" s="4">
        <v>4.3049999999999997</v>
      </c>
      <c r="Q199" s="4">
        <v>0.124</v>
      </c>
      <c r="R199" s="4">
        <v>0</v>
      </c>
      <c r="S199" s="4">
        <v>1.6E-2</v>
      </c>
      <c r="T199" s="1">
        <v>100.85099999999998</v>
      </c>
      <c r="U199" s="118">
        <v>0.59798061718553708</v>
      </c>
      <c r="V199" s="1"/>
      <c r="W199" s="1">
        <v>0.90194999999999992</v>
      </c>
      <c r="X199" s="1">
        <v>0.57156862745098036</v>
      </c>
      <c r="Y199" s="1">
        <v>0.21083928571428573</v>
      </c>
      <c r="Z199" s="1">
        <v>0.13887096774193547</v>
      </c>
      <c r="AA199" s="1">
        <v>1.8038999999999998</v>
      </c>
      <c r="AB199" s="1">
        <v>0.85735294117647054</v>
      </c>
      <c r="AC199" s="95">
        <v>0.21083928571428573</v>
      </c>
      <c r="AD199" s="95">
        <v>6.9435483870967735E-2</v>
      </c>
      <c r="AE199" s="18">
        <v>2.9415277107617235</v>
      </c>
      <c r="AF199" s="44">
        <v>2.4530110573500199</v>
      </c>
      <c r="AG199" s="44">
        <v>1.5544810279634449</v>
      </c>
      <c r="AH199" s="44">
        <v>0.573414379046425</v>
      </c>
      <c r="AI199" s="89">
        <v>0.37768392861673672</v>
      </c>
      <c r="AJ199" s="93">
        <v>4.9585903929766264</v>
      </c>
      <c r="AK199" s="16">
        <v>0.95109830766316172</v>
      </c>
      <c r="AL199" s="16">
        <v>4.0074920853134648</v>
      </c>
      <c r="AM199" s="16">
        <v>16</v>
      </c>
      <c r="AN199" s="16">
        <v>16.000000000000004</v>
      </c>
    </row>
    <row r="200" spans="2:40" x14ac:dyDescent="0.25">
      <c r="B200" s="75" t="s">
        <v>52</v>
      </c>
      <c r="C200" s="75"/>
      <c r="D200" s="2" t="s">
        <v>32</v>
      </c>
      <c r="E200" s="2" t="s">
        <v>209</v>
      </c>
      <c r="F200" s="2">
        <v>3</v>
      </c>
      <c r="G200" s="2">
        <v>1120</v>
      </c>
      <c r="I200" s="4">
        <v>50.487000000000002</v>
      </c>
      <c r="J200" s="4">
        <v>1.7000000000000001E-2</v>
      </c>
      <c r="K200" s="4">
        <v>32.215000000000003</v>
      </c>
      <c r="L200" s="4">
        <v>0.95499999999999996</v>
      </c>
      <c r="M200" s="4">
        <v>3.6999999999999998E-2</v>
      </c>
      <c r="N200" s="4">
        <v>6.4000000000000001E-2</v>
      </c>
      <c r="O200" s="4">
        <v>14.988</v>
      </c>
      <c r="P200" s="4">
        <v>2.7229999999999999</v>
      </c>
      <c r="Q200" s="4">
        <v>5.3999999999999999E-2</v>
      </c>
      <c r="R200" s="4">
        <v>0</v>
      </c>
      <c r="S200" s="4">
        <v>0</v>
      </c>
      <c r="T200" s="1">
        <v>101.54</v>
      </c>
      <c r="U200" s="118">
        <v>0.75016062825850416</v>
      </c>
      <c r="V200" s="1"/>
      <c r="W200" s="1">
        <v>0.84145000000000003</v>
      </c>
      <c r="X200" s="1">
        <v>0.63166666666666671</v>
      </c>
      <c r="Y200" s="1">
        <v>0.26764285714285713</v>
      </c>
      <c r="Z200" s="1">
        <v>8.7838709677419344E-2</v>
      </c>
      <c r="AA200" s="1">
        <v>1.6829000000000001</v>
      </c>
      <c r="AB200" s="1">
        <v>0.94750000000000001</v>
      </c>
      <c r="AC200" s="95">
        <v>0.26764285714285713</v>
      </c>
      <c r="AD200" s="95">
        <v>4.3919354838709672E-2</v>
      </c>
      <c r="AE200" s="18">
        <v>2.9419622119815667</v>
      </c>
      <c r="AF200" s="44">
        <v>2.2881327205987168</v>
      </c>
      <c r="AG200" s="44">
        <v>1.7176744530412058</v>
      </c>
      <c r="AH200" s="44">
        <v>0.72779413971489604</v>
      </c>
      <c r="AI200" s="89">
        <v>0.23885747905172539</v>
      </c>
      <c r="AJ200" s="93">
        <v>4.9724587924065444</v>
      </c>
      <c r="AK200" s="16">
        <v>0.96665161876662142</v>
      </c>
      <c r="AL200" s="16">
        <v>4.0058071736399228</v>
      </c>
      <c r="AM200" s="16">
        <v>16</v>
      </c>
      <c r="AN200" s="16">
        <v>16</v>
      </c>
    </row>
    <row r="201" spans="2:40" x14ac:dyDescent="0.25">
      <c r="B201" s="75" t="s">
        <v>52</v>
      </c>
      <c r="C201" s="75"/>
      <c r="D201" s="2" t="s">
        <v>32</v>
      </c>
      <c r="E201" s="2" t="s">
        <v>92</v>
      </c>
      <c r="F201" s="2">
        <v>3</v>
      </c>
      <c r="G201" s="2">
        <v>1120</v>
      </c>
      <c r="I201" s="4">
        <v>53.037999999999997</v>
      </c>
      <c r="J201" s="4">
        <v>6.4000000000000001E-2</v>
      </c>
      <c r="K201" s="4">
        <v>30.099</v>
      </c>
      <c r="L201" s="4">
        <v>1.093</v>
      </c>
      <c r="M201" s="4">
        <v>0</v>
      </c>
      <c r="N201" s="4">
        <v>0.107</v>
      </c>
      <c r="O201" s="4">
        <v>12.804</v>
      </c>
      <c r="P201" s="4">
        <v>3.8119999999999998</v>
      </c>
      <c r="Q201" s="4">
        <v>0.121</v>
      </c>
      <c r="R201" s="4">
        <v>5.0000000000000001E-3</v>
      </c>
      <c r="S201" s="4">
        <v>1.4E-2</v>
      </c>
      <c r="T201" s="1">
        <v>101.15699999999998</v>
      </c>
      <c r="U201" s="118">
        <v>0.64516443511055122</v>
      </c>
      <c r="V201" s="1"/>
      <c r="W201" s="1">
        <v>0.88396666666666657</v>
      </c>
      <c r="X201" s="1">
        <v>0.5901764705882353</v>
      </c>
      <c r="Y201" s="1">
        <v>0.22864285714285715</v>
      </c>
      <c r="Z201" s="1">
        <v>0.12296774193548386</v>
      </c>
      <c r="AA201" s="1">
        <v>1.7679333333333331</v>
      </c>
      <c r="AB201" s="1">
        <v>0.88526470588235295</v>
      </c>
      <c r="AC201" s="95">
        <v>0.22864285714285715</v>
      </c>
      <c r="AD201" s="95">
        <v>6.1483870967741931E-2</v>
      </c>
      <c r="AE201" s="18">
        <v>2.9433247673262852</v>
      </c>
      <c r="AF201" s="44">
        <v>2.4026343989750378</v>
      </c>
      <c r="AG201" s="44">
        <v>1.6041083257675335</v>
      </c>
      <c r="AH201" s="44">
        <v>0.62145464797092365</v>
      </c>
      <c r="AI201" s="89">
        <v>0.33422813085540048</v>
      </c>
      <c r="AJ201" s="93">
        <v>4.9624255035688956</v>
      </c>
      <c r="AK201" s="16">
        <v>0.95568277882632413</v>
      </c>
      <c r="AL201" s="16">
        <v>4.0067427247425709</v>
      </c>
      <c r="AM201" s="16">
        <v>16</v>
      </c>
      <c r="AN201" s="16">
        <v>16</v>
      </c>
    </row>
    <row r="202" spans="2:40" x14ac:dyDescent="0.25">
      <c r="B202" s="75" t="s">
        <v>52</v>
      </c>
      <c r="C202" s="75"/>
      <c r="D202" s="2" t="s">
        <v>32</v>
      </c>
      <c r="E202" s="2" t="s">
        <v>200</v>
      </c>
      <c r="F202" s="2">
        <v>3</v>
      </c>
      <c r="G202" s="2">
        <v>1120</v>
      </c>
      <c r="I202" s="4">
        <v>49.027999999999999</v>
      </c>
      <c r="J202" s="4">
        <v>3.1E-2</v>
      </c>
      <c r="K202" s="4">
        <v>33.57</v>
      </c>
      <c r="L202" s="4">
        <v>0.92300000000000004</v>
      </c>
      <c r="M202" s="4">
        <v>2.1999999999999999E-2</v>
      </c>
      <c r="N202" s="4">
        <v>0.08</v>
      </c>
      <c r="O202" s="4">
        <v>16.23</v>
      </c>
      <c r="P202" s="4">
        <v>2.032</v>
      </c>
      <c r="Q202" s="4">
        <v>5.5E-2</v>
      </c>
      <c r="R202" s="4">
        <v>5.0000000000000001E-3</v>
      </c>
      <c r="S202" s="4">
        <v>1.6E-2</v>
      </c>
      <c r="T202" s="1">
        <v>101.992</v>
      </c>
      <c r="U202" s="118">
        <v>0.81261705305316634</v>
      </c>
      <c r="V202" s="1"/>
      <c r="W202" s="1">
        <v>0.81713333333333327</v>
      </c>
      <c r="X202" s="1">
        <v>0.65823529411764703</v>
      </c>
      <c r="Y202" s="1">
        <v>0.28982142857142856</v>
      </c>
      <c r="Z202" s="1">
        <v>6.5548387096774199E-2</v>
      </c>
      <c r="AA202" s="1">
        <v>1.6342666666666665</v>
      </c>
      <c r="AB202" s="1">
        <v>0.98735294117647054</v>
      </c>
      <c r="AC202" s="95">
        <v>0.28982142857142856</v>
      </c>
      <c r="AD202" s="95">
        <v>3.27741935483871E-2</v>
      </c>
      <c r="AE202" s="18">
        <v>2.9442152299629525</v>
      </c>
      <c r="AF202" s="44">
        <v>2.2203086921566273</v>
      </c>
      <c r="AG202" s="44">
        <v>1.7885521069760371</v>
      </c>
      <c r="AH202" s="44">
        <v>0.78750065721268736</v>
      </c>
      <c r="AI202" s="89">
        <v>0.178107596020007</v>
      </c>
      <c r="AJ202" s="93">
        <v>4.9744690523653592</v>
      </c>
      <c r="AK202" s="16">
        <v>0.96560825323269439</v>
      </c>
      <c r="AL202" s="16">
        <v>4.0088607991326644</v>
      </c>
      <c r="AM202" s="16">
        <v>16</v>
      </c>
      <c r="AN202" s="16">
        <v>16</v>
      </c>
    </row>
    <row r="203" spans="2:40" x14ac:dyDescent="0.25">
      <c r="B203" s="75" t="s">
        <v>52</v>
      </c>
      <c r="C203" s="75"/>
      <c r="D203" s="2" t="s">
        <v>32</v>
      </c>
      <c r="E203" s="2" t="s">
        <v>201</v>
      </c>
      <c r="F203" s="2">
        <v>3</v>
      </c>
      <c r="G203" s="2">
        <v>1120</v>
      </c>
      <c r="I203" s="4">
        <v>54.642000000000003</v>
      </c>
      <c r="J203" s="4">
        <v>7.0999999999999994E-2</v>
      </c>
      <c r="K203" s="4">
        <v>29.314</v>
      </c>
      <c r="L203" s="4">
        <v>1.119</v>
      </c>
      <c r="M203" s="4">
        <v>2.5000000000000001E-2</v>
      </c>
      <c r="N203" s="4">
        <v>0.12</v>
      </c>
      <c r="O203" s="4">
        <v>11.872</v>
      </c>
      <c r="P203" s="4">
        <v>4.2210000000000001</v>
      </c>
      <c r="Q203" s="4">
        <v>0.108</v>
      </c>
      <c r="R203" s="4">
        <v>1.4999999999999999E-2</v>
      </c>
      <c r="S203" s="4">
        <v>2.1999999999999999E-2</v>
      </c>
      <c r="T203" s="1">
        <v>101.52900000000002</v>
      </c>
      <c r="U203" s="118">
        <v>0.60451962633685496</v>
      </c>
      <c r="V203" s="1"/>
      <c r="W203" s="1">
        <v>0.91070000000000007</v>
      </c>
      <c r="X203" s="1">
        <v>0.57478431372549021</v>
      </c>
      <c r="Y203" s="1">
        <v>0.21199999999999999</v>
      </c>
      <c r="Z203" s="1">
        <v>0.13616129032258065</v>
      </c>
      <c r="AA203" s="1">
        <v>1.8214000000000001</v>
      </c>
      <c r="AB203" s="1">
        <v>0.86217647058823532</v>
      </c>
      <c r="AC203" s="95">
        <v>0.21199999999999999</v>
      </c>
      <c r="AD203" s="95">
        <v>6.8080645161290324E-2</v>
      </c>
      <c r="AE203" s="18">
        <v>2.9636571157495259</v>
      </c>
      <c r="AF203" s="44">
        <v>2.4583140746217635</v>
      </c>
      <c r="AG203" s="44">
        <v>1.5515541542804259</v>
      </c>
      <c r="AH203" s="44">
        <v>0.57226593150303484</v>
      </c>
      <c r="AI203" s="89">
        <v>0.36754937566559798</v>
      </c>
      <c r="AJ203" s="93">
        <v>4.9496835360708218</v>
      </c>
      <c r="AK203" s="16">
        <v>0.93981530716863282</v>
      </c>
      <c r="AL203" s="16">
        <v>4.0098682289021896</v>
      </c>
      <c r="AM203" s="16">
        <v>16</v>
      </c>
      <c r="AN203" s="16">
        <v>15.999999999999998</v>
      </c>
    </row>
    <row r="204" spans="2:40" x14ac:dyDescent="0.25">
      <c r="B204" s="75" t="s">
        <v>52</v>
      </c>
      <c r="C204" s="75"/>
      <c r="D204" s="2" t="s">
        <v>32</v>
      </c>
      <c r="E204" s="2" t="s">
        <v>188</v>
      </c>
      <c r="F204" s="2">
        <v>3</v>
      </c>
      <c r="G204" s="2">
        <v>1120</v>
      </c>
      <c r="I204" s="4">
        <v>54.268000000000001</v>
      </c>
      <c r="J204" s="4">
        <v>9.5000000000000001E-2</v>
      </c>
      <c r="K204" s="4">
        <v>29.503</v>
      </c>
      <c r="L204" s="4">
        <v>1.1080000000000001</v>
      </c>
      <c r="M204" s="4">
        <v>0</v>
      </c>
      <c r="N204" s="4">
        <v>0.11899999999999999</v>
      </c>
      <c r="O204" s="4">
        <v>11.933</v>
      </c>
      <c r="P204" s="4">
        <v>4.0380000000000003</v>
      </c>
      <c r="Q204" s="4">
        <v>0.14000000000000001</v>
      </c>
      <c r="R204" s="4">
        <v>1.4999999999999999E-2</v>
      </c>
      <c r="S204" s="4">
        <v>0.02</v>
      </c>
      <c r="T204" s="1">
        <v>101.239</v>
      </c>
      <c r="U204" s="118">
        <v>0.6148911839222766</v>
      </c>
      <c r="V204" s="1"/>
      <c r="W204" s="1">
        <v>0.90446666666666664</v>
      </c>
      <c r="X204" s="1">
        <v>0.57849019607843133</v>
      </c>
      <c r="Y204" s="1">
        <v>0.2130892857142857</v>
      </c>
      <c r="Z204" s="1">
        <v>0.13025806451612904</v>
      </c>
      <c r="AA204" s="1">
        <v>1.8089333333333333</v>
      </c>
      <c r="AB204" s="1">
        <v>0.86773529411764705</v>
      </c>
      <c r="AC204" s="95">
        <v>0.2130892857142857</v>
      </c>
      <c r="AD204" s="95">
        <v>6.5129032258064518E-2</v>
      </c>
      <c r="AE204" s="18">
        <v>2.9548869454233304</v>
      </c>
      <c r="AF204" s="44">
        <v>2.448734407433212</v>
      </c>
      <c r="AG204" s="44">
        <v>1.5661924310828188</v>
      </c>
      <c r="AH204" s="44">
        <v>0.57691353923189115</v>
      </c>
      <c r="AI204" s="89">
        <v>0.35265799855491303</v>
      </c>
      <c r="AJ204" s="93">
        <v>4.9444983763028354</v>
      </c>
      <c r="AK204" s="16">
        <v>0.92957153778680413</v>
      </c>
      <c r="AL204" s="16">
        <v>4.0149268385160308</v>
      </c>
      <c r="AM204" s="16">
        <v>16</v>
      </c>
      <c r="AN204" s="16">
        <v>16</v>
      </c>
    </row>
    <row r="205" spans="2:40" x14ac:dyDescent="0.25">
      <c r="B205" s="57" t="s">
        <v>135</v>
      </c>
      <c r="C205" s="57"/>
      <c r="D205" s="2"/>
      <c r="E205" s="2"/>
      <c r="F205" s="2"/>
      <c r="G205" s="2"/>
      <c r="H205" s="2"/>
      <c r="I205" s="13">
        <v>54.337699999999998</v>
      </c>
      <c r="J205" s="13">
        <v>4.7699999999999999E-2</v>
      </c>
      <c r="K205" s="13">
        <v>29.455899999999996</v>
      </c>
      <c r="L205" s="13">
        <v>1.115</v>
      </c>
      <c r="M205" s="13">
        <v>9.7000000000000003E-3</v>
      </c>
      <c r="N205" s="13">
        <v>0.11219999999999999</v>
      </c>
      <c r="O205" s="13">
        <v>12.004900000000001</v>
      </c>
      <c r="P205" s="13">
        <v>4.1076999999999995</v>
      </c>
      <c r="Q205" s="13">
        <v>0.13150000000000003</v>
      </c>
      <c r="R205" s="13">
        <v>1.1000000000000001E-2</v>
      </c>
      <c r="S205" s="13">
        <v>7.1999999999999998E-3</v>
      </c>
      <c r="T205" s="44"/>
      <c r="U205" s="116">
        <v>0.61264513926312703</v>
      </c>
      <c r="V205" s="1"/>
      <c r="W205" s="1"/>
      <c r="X205" s="1"/>
      <c r="Y205" s="1"/>
      <c r="Z205" s="1"/>
      <c r="AA205" s="1"/>
      <c r="AB205" s="1"/>
      <c r="AC205" s="18"/>
      <c r="AD205" s="44"/>
      <c r="AE205" s="44"/>
      <c r="AF205" s="44"/>
      <c r="AG205" s="44"/>
      <c r="AH205" s="1"/>
      <c r="AI205" s="16"/>
      <c r="AJ205" s="93"/>
      <c r="AK205" s="16"/>
      <c r="AL205" s="16"/>
      <c r="AM205" s="16"/>
      <c r="AN205" s="106"/>
    </row>
    <row r="206" spans="2:40" x14ac:dyDescent="0.25">
      <c r="B206" s="57" t="s">
        <v>136</v>
      </c>
      <c r="C206" s="57"/>
      <c r="D206" s="2"/>
      <c r="E206" s="2"/>
      <c r="F206" s="2"/>
      <c r="G206" s="2"/>
      <c r="H206" s="2"/>
      <c r="I206" s="13">
        <v>0.49912368763219123</v>
      </c>
      <c r="J206" s="13">
        <v>2.3935329536064476E-2</v>
      </c>
      <c r="K206" s="13">
        <v>0.25046243896707027</v>
      </c>
      <c r="L206" s="13">
        <v>4.4274396915398223E-2</v>
      </c>
      <c r="M206" s="13">
        <v>1.330872729535857E-2</v>
      </c>
      <c r="N206" s="13">
        <v>8.8292443366097609E-3</v>
      </c>
      <c r="O206" s="13">
        <v>0.30466026616179842</v>
      </c>
      <c r="P206" s="13">
        <v>0.14771146799682744</v>
      </c>
      <c r="Q206" s="13">
        <v>1.7859015774796459E-2</v>
      </c>
      <c r="R206" s="13">
        <v>1.0749676997731399E-2</v>
      </c>
      <c r="S206" s="13">
        <v>9.5312352003528097E-3</v>
      </c>
      <c r="T206" s="44"/>
      <c r="U206" s="116">
        <v>1.383976929311337E-2</v>
      </c>
      <c r="V206" s="1"/>
      <c r="W206" s="1"/>
      <c r="X206" s="1"/>
      <c r="Y206" s="1"/>
      <c r="Z206" s="1"/>
      <c r="AA206" s="1"/>
      <c r="AB206" s="1"/>
      <c r="AC206" s="18"/>
      <c r="AD206" s="44"/>
      <c r="AE206" s="44"/>
      <c r="AF206" s="44"/>
      <c r="AG206" s="44"/>
      <c r="AH206" s="1"/>
      <c r="AI206" s="16"/>
      <c r="AJ206" s="93"/>
      <c r="AK206" s="16"/>
      <c r="AL206" s="16"/>
      <c r="AM206" s="16"/>
      <c r="AN206" s="77"/>
    </row>
    <row r="207" spans="2:40" x14ac:dyDescent="0.25">
      <c r="B207" s="57" t="s">
        <v>168</v>
      </c>
      <c r="C207" s="57"/>
      <c r="D207" s="2"/>
      <c r="E207" s="2"/>
      <c r="F207" s="2"/>
      <c r="G207" s="2"/>
      <c r="H207" s="2"/>
      <c r="I207" s="13">
        <v>49.849999999999994</v>
      </c>
      <c r="J207" s="13">
        <v>1.6E-2</v>
      </c>
      <c r="K207" s="13">
        <v>33.003999999999998</v>
      </c>
      <c r="L207" s="13">
        <v>0.90133333333333321</v>
      </c>
      <c r="M207" s="13">
        <v>1.9666666666666666E-2</v>
      </c>
      <c r="N207" s="13">
        <v>6.6000000000000003E-2</v>
      </c>
      <c r="O207" s="13">
        <v>15.618333333333334</v>
      </c>
      <c r="P207" s="13">
        <v>2.3993333333333333</v>
      </c>
      <c r="Q207" s="13">
        <v>4.9333333333333333E-2</v>
      </c>
      <c r="R207" s="13">
        <v>5.0000000000000001E-3</v>
      </c>
      <c r="S207" s="13">
        <v>5.3333333333333332E-3</v>
      </c>
      <c r="T207" s="44"/>
      <c r="U207" s="116">
        <v>0.78019197963500997</v>
      </c>
      <c r="V207" s="1"/>
      <c r="W207" s="1"/>
      <c r="X207" s="1"/>
      <c r="Y207" s="1"/>
      <c r="Z207" s="1"/>
      <c r="AA207" s="1"/>
      <c r="AB207" s="1"/>
      <c r="AC207" s="18"/>
      <c r="AD207" s="44"/>
      <c r="AE207" s="44"/>
      <c r="AF207" s="44"/>
      <c r="AG207" s="44"/>
      <c r="AH207" s="1"/>
      <c r="AI207" s="16"/>
      <c r="AJ207" s="93"/>
      <c r="AK207" s="16"/>
      <c r="AL207" s="16"/>
      <c r="AM207" s="16"/>
      <c r="AN207" s="77"/>
    </row>
    <row r="208" spans="2:40" x14ac:dyDescent="0.25">
      <c r="B208" s="59" t="s">
        <v>169</v>
      </c>
      <c r="C208" s="59"/>
      <c r="D208" s="8"/>
      <c r="E208" s="8"/>
      <c r="F208" s="8"/>
      <c r="G208" s="8"/>
      <c r="H208" s="8"/>
      <c r="I208" s="14">
        <v>0.74688620284485219</v>
      </c>
      <c r="J208" s="14">
        <v>1.5524174696260024E-2</v>
      </c>
      <c r="K208" s="14">
        <v>0.70448775716828227</v>
      </c>
      <c r="L208" s="14">
        <v>6.7173903663054563E-2</v>
      </c>
      <c r="M208" s="14">
        <v>1.861003313627714E-2</v>
      </c>
      <c r="N208" s="14">
        <v>1.3114877048603979E-2</v>
      </c>
      <c r="O208" s="14">
        <v>0.621210377676785</v>
      </c>
      <c r="P208" s="14">
        <v>0.34756342346877012</v>
      </c>
      <c r="Q208" s="14">
        <v>8.9628864398325243E-3</v>
      </c>
      <c r="R208" s="14">
        <v>5.0000000000000001E-3</v>
      </c>
      <c r="S208" s="14">
        <v>9.2376043070340128E-3</v>
      </c>
      <c r="T208" s="45"/>
      <c r="U208" s="117">
        <v>3.1296943595858301E-2</v>
      </c>
      <c r="V208" s="1"/>
      <c r="W208" s="11"/>
      <c r="X208" s="11"/>
      <c r="Y208" s="11"/>
      <c r="Z208" s="11"/>
      <c r="AA208" s="11"/>
      <c r="AB208" s="11"/>
      <c r="AC208" s="21"/>
      <c r="AD208" s="45"/>
      <c r="AE208" s="45"/>
      <c r="AF208" s="45"/>
      <c r="AG208" s="45"/>
      <c r="AH208" s="11"/>
      <c r="AI208" s="46"/>
      <c r="AJ208" s="94"/>
      <c r="AK208" s="46"/>
      <c r="AL208" s="46"/>
      <c r="AM208" s="46"/>
      <c r="AN208" s="105"/>
    </row>
    <row r="209" spans="2:40" x14ac:dyDescent="0.25">
      <c r="B209" s="75" t="s">
        <v>53</v>
      </c>
      <c r="C209" s="75"/>
      <c r="D209" s="2" t="s">
        <v>32</v>
      </c>
      <c r="E209" s="2" t="s">
        <v>14</v>
      </c>
      <c r="F209" s="2">
        <v>3</v>
      </c>
      <c r="G209" s="2">
        <v>1100</v>
      </c>
      <c r="I209" s="4">
        <v>49.405000000000001</v>
      </c>
      <c r="J209" s="4">
        <v>0</v>
      </c>
      <c r="K209" s="4">
        <v>32.194000000000003</v>
      </c>
      <c r="L209" s="4">
        <v>0.90800000000000003</v>
      </c>
      <c r="M209" s="4">
        <v>0</v>
      </c>
      <c r="N209" s="4">
        <v>8.1000000000000003E-2</v>
      </c>
      <c r="O209" s="4">
        <v>15.208</v>
      </c>
      <c r="P209" s="4">
        <v>2.714</v>
      </c>
      <c r="Q209" s="4">
        <v>5.8000000000000003E-2</v>
      </c>
      <c r="R209" s="4">
        <v>0</v>
      </c>
      <c r="S209" s="1">
        <v>0</v>
      </c>
      <c r="T209" s="1">
        <v>100.56800000000001</v>
      </c>
      <c r="U209" s="118">
        <v>0.75331143218819352</v>
      </c>
      <c r="V209" s="1"/>
      <c r="W209" s="1">
        <v>0.82341666666666669</v>
      </c>
      <c r="X209" s="1">
        <v>0.63125490196078438</v>
      </c>
      <c r="Y209" s="1">
        <v>0.27157142857142857</v>
      </c>
      <c r="Z209" s="1">
        <v>8.7548387096774191E-2</v>
      </c>
      <c r="AA209" s="1">
        <v>1.6468333333333334</v>
      </c>
      <c r="AB209" s="95">
        <v>0.94688235294117651</v>
      </c>
      <c r="AC209" s="1">
        <v>0.27157142857142857</v>
      </c>
      <c r="AD209" s="95">
        <v>4.3774193548387096E-2</v>
      </c>
      <c r="AE209" s="18">
        <v>2.9090613083943255</v>
      </c>
      <c r="AF209" s="44">
        <v>2.2644188743375961</v>
      </c>
      <c r="AG209" s="44">
        <v>1.7359686442887914</v>
      </c>
      <c r="AH209" s="89">
        <v>0.74682902773561444</v>
      </c>
      <c r="AI209" s="101">
        <v>0.2407605143120124</v>
      </c>
      <c r="AJ209" s="92">
        <v>4.987977060674015</v>
      </c>
      <c r="AK209" s="16">
        <v>0.98758954204762683</v>
      </c>
      <c r="AL209" s="1">
        <v>4.000387518626388</v>
      </c>
      <c r="AM209" s="16">
        <v>16</v>
      </c>
      <c r="AN209" s="16">
        <v>16</v>
      </c>
    </row>
    <row r="210" spans="2:40" x14ac:dyDescent="0.25">
      <c r="B210" s="75" t="s">
        <v>53</v>
      </c>
      <c r="C210" s="75"/>
      <c r="D210" s="2" t="s">
        <v>32</v>
      </c>
      <c r="E210" s="2" t="s">
        <v>15</v>
      </c>
      <c r="F210" s="2">
        <v>3</v>
      </c>
      <c r="G210" s="2">
        <v>1100</v>
      </c>
      <c r="I210" s="4">
        <v>54.04</v>
      </c>
      <c r="J210" s="4">
        <v>7.2999999999999995E-2</v>
      </c>
      <c r="K210" s="4">
        <v>28.166</v>
      </c>
      <c r="L210" s="4">
        <v>1.36</v>
      </c>
      <c r="M210" s="4">
        <v>6.0000000000000001E-3</v>
      </c>
      <c r="N210" s="4">
        <v>0.151</v>
      </c>
      <c r="O210" s="4">
        <v>11.679</v>
      </c>
      <c r="P210" s="4">
        <v>4.6150000000000002</v>
      </c>
      <c r="Q210" s="4">
        <v>0.153</v>
      </c>
      <c r="R210" s="4">
        <v>5.0000000000000001E-3</v>
      </c>
      <c r="S210" s="1">
        <v>0</v>
      </c>
      <c r="T210" s="1">
        <v>100.24799999999999</v>
      </c>
      <c r="U210" s="118">
        <v>0.57781707593503218</v>
      </c>
      <c r="V210" s="1"/>
      <c r="W210" s="1">
        <v>0.90066666666666662</v>
      </c>
      <c r="X210" s="1">
        <v>0.55227450980392156</v>
      </c>
      <c r="Y210" s="1">
        <v>0.20855357142857142</v>
      </c>
      <c r="Z210" s="1">
        <v>0.14887096774193548</v>
      </c>
      <c r="AA210" s="1">
        <v>1.8013333333333332</v>
      </c>
      <c r="AB210" s="95">
        <v>0.8284117647058824</v>
      </c>
      <c r="AC210" s="1">
        <v>0.20855357142857142</v>
      </c>
      <c r="AD210" s="95">
        <v>7.4435483870967739E-2</v>
      </c>
      <c r="AE210" s="18">
        <v>2.9127341533387545</v>
      </c>
      <c r="AF210" s="44">
        <v>2.4737353132877362</v>
      </c>
      <c r="AG210" s="44">
        <v>1.5168552452227626</v>
      </c>
      <c r="AH210" s="89">
        <v>0.57280496042390827</v>
      </c>
      <c r="AI210" s="89">
        <v>0.40888309033295178</v>
      </c>
      <c r="AJ210" s="93">
        <v>4.9722786092673594</v>
      </c>
      <c r="AK210" s="16">
        <v>0.98168805075686005</v>
      </c>
      <c r="AL210" s="1">
        <v>3.9905905585104988</v>
      </c>
      <c r="AM210" s="16">
        <v>16</v>
      </c>
      <c r="AN210" s="16">
        <v>16</v>
      </c>
    </row>
    <row r="211" spans="2:40" x14ac:dyDescent="0.25">
      <c r="B211" s="75" t="s">
        <v>53</v>
      </c>
      <c r="C211" s="75"/>
      <c r="D211" s="2" t="s">
        <v>32</v>
      </c>
      <c r="E211" s="2" t="s">
        <v>16</v>
      </c>
      <c r="F211" s="2">
        <v>3</v>
      </c>
      <c r="G211" s="2">
        <v>1100</v>
      </c>
      <c r="I211" s="4">
        <v>49.546999999999997</v>
      </c>
      <c r="J211" s="4">
        <v>0</v>
      </c>
      <c r="K211" s="4">
        <v>31.957000000000001</v>
      </c>
      <c r="L211" s="4">
        <v>0.78800000000000003</v>
      </c>
      <c r="M211" s="4">
        <v>0</v>
      </c>
      <c r="N211" s="4">
        <v>7.5999999999999998E-2</v>
      </c>
      <c r="O211" s="4">
        <v>15.31</v>
      </c>
      <c r="P211" s="4">
        <v>2.7770000000000001</v>
      </c>
      <c r="Q211" s="4">
        <v>3.6999999999999998E-2</v>
      </c>
      <c r="R211" s="4">
        <v>3.9E-2</v>
      </c>
      <c r="S211" s="1">
        <v>0</v>
      </c>
      <c r="T211" s="1">
        <v>100.53099999999999</v>
      </c>
      <c r="U211" s="118">
        <v>0.75125633593910102</v>
      </c>
      <c r="V211" s="1"/>
      <c r="W211" s="1">
        <v>0.82578333333333331</v>
      </c>
      <c r="X211" s="1">
        <v>0.62660784313725493</v>
      </c>
      <c r="Y211" s="1">
        <v>0.27339285714285716</v>
      </c>
      <c r="Z211" s="1">
        <v>8.9580645161290329E-2</v>
      </c>
      <c r="AA211" s="1">
        <v>1.6515666666666666</v>
      </c>
      <c r="AB211" s="95">
        <v>0.93991176470588234</v>
      </c>
      <c r="AC211" s="1">
        <v>0.27339285714285716</v>
      </c>
      <c r="AD211" s="95">
        <v>4.4790322580645164E-2</v>
      </c>
      <c r="AE211" s="18">
        <v>2.9096616110960509</v>
      </c>
      <c r="AF211" s="44">
        <v>2.2704587507610992</v>
      </c>
      <c r="AG211" s="44">
        <v>1.7228335851775307</v>
      </c>
      <c r="AH211" s="89">
        <v>0.75168289288422596</v>
      </c>
      <c r="AI211" s="89">
        <v>0.24629845565456218</v>
      </c>
      <c r="AJ211" s="93">
        <v>4.9912736844774184</v>
      </c>
      <c r="AK211" s="16">
        <v>0.99798134853878817</v>
      </c>
      <c r="AL211" s="1">
        <v>3.9932923359386301</v>
      </c>
      <c r="AM211" s="16">
        <v>16</v>
      </c>
      <c r="AN211" s="16">
        <v>16</v>
      </c>
    </row>
    <row r="212" spans="2:40" x14ac:dyDescent="0.25">
      <c r="B212" s="75" t="s">
        <v>53</v>
      </c>
      <c r="C212" s="75"/>
      <c r="D212" s="2" t="s">
        <v>32</v>
      </c>
      <c r="E212" s="2" t="s">
        <v>17</v>
      </c>
      <c r="F212" s="2">
        <v>3</v>
      </c>
      <c r="G212" s="2">
        <v>1100</v>
      </c>
      <c r="I212" s="4">
        <v>53.192</v>
      </c>
      <c r="J212" s="4">
        <v>0</v>
      </c>
      <c r="K212" s="4">
        <v>29.186</v>
      </c>
      <c r="L212" s="4">
        <v>1.0129999999999999</v>
      </c>
      <c r="M212" s="4">
        <v>0</v>
      </c>
      <c r="N212" s="4">
        <v>0.121</v>
      </c>
      <c r="O212" s="4">
        <v>12.134</v>
      </c>
      <c r="P212" s="4">
        <v>4.306</v>
      </c>
      <c r="Q212" s="4">
        <v>0.11</v>
      </c>
      <c r="R212" s="4">
        <v>3.9E-2</v>
      </c>
      <c r="S212" s="1">
        <v>0</v>
      </c>
      <c r="T212" s="1">
        <v>100.101</v>
      </c>
      <c r="U212" s="118">
        <v>0.60497800624519193</v>
      </c>
      <c r="V212" s="1"/>
      <c r="W212" s="1">
        <v>0.88653333333333328</v>
      </c>
      <c r="X212" s="1">
        <v>0.57227450980392158</v>
      </c>
      <c r="Y212" s="1">
        <v>0.21667857142857144</v>
      </c>
      <c r="Z212" s="1">
        <v>0.13890322580645162</v>
      </c>
      <c r="AA212" s="1">
        <v>1.7730666666666666</v>
      </c>
      <c r="AB212" s="95">
        <v>0.85841176470588243</v>
      </c>
      <c r="AC212" s="1">
        <v>0.21667857142857144</v>
      </c>
      <c r="AD212" s="95">
        <v>6.9451612903225809E-2</v>
      </c>
      <c r="AE212" s="18">
        <v>2.9176086157043462</v>
      </c>
      <c r="AF212" s="44">
        <v>2.4308492333384843</v>
      </c>
      <c r="AG212" s="44">
        <v>1.5691604603128513</v>
      </c>
      <c r="AH212" s="89">
        <v>0.59412649184616584</v>
      </c>
      <c r="AI212" s="89">
        <v>0.38086870201517742</v>
      </c>
      <c r="AJ212" s="93">
        <v>4.9750048875126787</v>
      </c>
      <c r="AK212" s="16">
        <v>0.97499519386134326</v>
      </c>
      <c r="AL212" s="1">
        <v>4.0000096936513359</v>
      </c>
      <c r="AM212" s="16">
        <v>16</v>
      </c>
      <c r="AN212" s="16">
        <v>16</v>
      </c>
    </row>
    <row r="213" spans="2:40" x14ac:dyDescent="0.25">
      <c r="B213" s="75" t="s">
        <v>53</v>
      </c>
      <c r="C213" s="75"/>
      <c r="D213" s="2" t="s">
        <v>32</v>
      </c>
      <c r="E213" s="2" t="s">
        <v>212</v>
      </c>
      <c r="F213" s="2">
        <v>3</v>
      </c>
      <c r="G213" s="2">
        <v>1100</v>
      </c>
      <c r="I213" s="4">
        <v>53.777000000000001</v>
      </c>
      <c r="J213" s="4">
        <v>7.9000000000000001E-2</v>
      </c>
      <c r="K213" s="4">
        <v>28.541</v>
      </c>
      <c r="L213" s="4">
        <v>1.2250000000000001</v>
      </c>
      <c r="M213" s="4">
        <v>0</v>
      </c>
      <c r="N213" s="4">
        <v>0.12</v>
      </c>
      <c r="O213" s="4">
        <v>12.013</v>
      </c>
      <c r="P213" s="4">
        <v>4.5380000000000003</v>
      </c>
      <c r="Q213" s="4">
        <v>0.123</v>
      </c>
      <c r="R213" s="4">
        <v>3.4000000000000002E-2</v>
      </c>
      <c r="S213" s="1">
        <v>0</v>
      </c>
      <c r="T213" s="1">
        <v>100.45000000000002</v>
      </c>
      <c r="U213" s="118">
        <v>0.58970439628914606</v>
      </c>
      <c r="V213" s="1"/>
      <c r="W213" s="1">
        <v>0.89628333333333332</v>
      </c>
      <c r="X213" s="1">
        <v>0.55962745098039213</v>
      </c>
      <c r="Y213" s="1">
        <v>0.21451785714285715</v>
      </c>
      <c r="Z213" s="1">
        <v>0.14638709677419356</v>
      </c>
      <c r="AA213" s="1">
        <v>1.7925666666666666</v>
      </c>
      <c r="AB213" s="95">
        <v>0.83944117647058825</v>
      </c>
      <c r="AC213" s="1">
        <v>0.21451785714285715</v>
      </c>
      <c r="AD213" s="95">
        <v>7.3193548387096782E-2</v>
      </c>
      <c r="AE213" s="18">
        <v>2.9197192486672088</v>
      </c>
      <c r="AF213" s="44">
        <v>2.4558068964814836</v>
      </c>
      <c r="AG213" s="44">
        <v>1.5333733234408766</v>
      </c>
      <c r="AH213" s="89">
        <v>0.5877766699405228</v>
      </c>
      <c r="AI213" s="89">
        <v>0.40109910387039094</v>
      </c>
      <c r="AJ213" s="93">
        <v>4.9780559937332738</v>
      </c>
      <c r="AK213" s="16">
        <v>0.98887577381091374</v>
      </c>
      <c r="AL213" s="1">
        <v>3.9891802199223605</v>
      </c>
      <c r="AM213" s="16">
        <v>16</v>
      </c>
      <c r="AN213" s="16">
        <v>16</v>
      </c>
    </row>
    <row r="214" spans="2:40" x14ac:dyDescent="0.25">
      <c r="B214" s="75" t="s">
        <v>53</v>
      </c>
      <c r="C214" s="75"/>
      <c r="D214" s="2" t="s">
        <v>32</v>
      </c>
      <c r="E214" s="2" t="s">
        <v>10</v>
      </c>
      <c r="F214" s="2">
        <v>3</v>
      </c>
      <c r="G214" s="2">
        <v>1100</v>
      </c>
      <c r="I214" s="4">
        <v>53.35</v>
      </c>
      <c r="J214" s="4">
        <v>2.9000000000000001E-2</v>
      </c>
      <c r="K214" s="4">
        <v>29.228999999999999</v>
      </c>
      <c r="L214" s="4">
        <v>1.087</v>
      </c>
      <c r="M214" s="4">
        <v>3.0000000000000001E-3</v>
      </c>
      <c r="N214" s="4">
        <v>0.13600000000000001</v>
      </c>
      <c r="O214" s="4">
        <v>12.254</v>
      </c>
      <c r="P214" s="4">
        <v>4.3239999999999998</v>
      </c>
      <c r="Q214" s="4">
        <v>0.105</v>
      </c>
      <c r="R214" s="4">
        <v>0.01</v>
      </c>
      <c r="S214" s="1">
        <v>0</v>
      </c>
      <c r="T214" s="1">
        <v>100.52700000000002</v>
      </c>
      <c r="U214" s="118">
        <v>0.60652718394437033</v>
      </c>
      <c r="V214" s="1"/>
      <c r="W214" s="1">
        <v>0.88916666666666666</v>
      </c>
      <c r="X214" s="1">
        <v>0.57311764705882351</v>
      </c>
      <c r="Y214" s="1">
        <v>0.21882142857142856</v>
      </c>
      <c r="Z214" s="1">
        <v>0.13948387096774192</v>
      </c>
      <c r="AA214" s="1">
        <v>1.7783333333333333</v>
      </c>
      <c r="AB214" s="95">
        <v>0.85967647058823526</v>
      </c>
      <c r="AC214" s="1">
        <v>0.21882142857142856</v>
      </c>
      <c r="AD214" s="95">
        <v>6.9741935483870962E-2</v>
      </c>
      <c r="AE214" s="18">
        <v>2.9265731679768683</v>
      </c>
      <c r="AF214" s="44">
        <v>2.4306015688139313</v>
      </c>
      <c r="AG214" s="44">
        <v>1.5666586527341617</v>
      </c>
      <c r="AH214" s="89">
        <v>0.59816424469632978</v>
      </c>
      <c r="AI214" s="89">
        <v>0.38128927714912858</v>
      </c>
      <c r="AJ214" s="93">
        <v>4.9767137433935513</v>
      </c>
      <c r="AK214" s="16">
        <v>0.97945352184545831</v>
      </c>
      <c r="AL214" s="1">
        <v>3.997260221548093</v>
      </c>
      <c r="AM214" s="16">
        <v>16</v>
      </c>
      <c r="AN214" s="16">
        <v>15.999999999999998</v>
      </c>
    </row>
    <row r="215" spans="2:40" x14ac:dyDescent="0.25">
      <c r="B215" s="75" t="s">
        <v>53</v>
      </c>
      <c r="C215" s="75"/>
      <c r="D215" s="2" t="s">
        <v>32</v>
      </c>
      <c r="E215" s="2" t="s">
        <v>197</v>
      </c>
      <c r="F215" s="2">
        <v>3</v>
      </c>
      <c r="G215" s="2">
        <v>1100</v>
      </c>
      <c r="I215" s="4">
        <v>49.093000000000004</v>
      </c>
      <c r="J215" s="4">
        <v>0</v>
      </c>
      <c r="K215" s="4">
        <v>32.430999999999997</v>
      </c>
      <c r="L215" s="4">
        <v>0.83799999999999997</v>
      </c>
      <c r="M215" s="4">
        <v>1.2E-2</v>
      </c>
      <c r="N215" s="4">
        <v>7.0999999999999994E-2</v>
      </c>
      <c r="O215" s="4">
        <v>15.516</v>
      </c>
      <c r="P215" s="4">
        <v>2.569</v>
      </c>
      <c r="Q215" s="4">
        <v>7.1999999999999995E-2</v>
      </c>
      <c r="R215" s="4">
        <v>1.4999999999999999E-2</v>
      </c>
      <c r="S215" s="1">
        <v>3.1E-2</v>
      </c>
      <c r="T215" s="1">
        <v>100.64800000000001</v>
      </c>
      <c r="U215" s="118">
        <v>0.76620402638560836</v>
      </c>
      <c r="V215" s="1"/>
      <c r="W215" s="1">
        <v>0.8182166666666667</v>
      </c>
      <c r="X215" s="1">
        <v>0.63590196078431371</v>
      </c>
      <c r="Y215" s="1">
        <v>0.27707142857142858</v>
      </c>
      <c r="Z215" s="1">
        <v>8.2870967741935489E-2</v>
      </c>
      <c r="AA215" s="1">
        <v>1.6364333333333334</v>
      </c>
      <c r="AB215" s="95">
        <v>0.95385294117647057</v>
      </c>
      <c r="AC215" s="1">
        <v>0.27707142857142858</v>
      </c>
      <c r="AD215" s="95">
        <v>4.1435483870967744E-2</v>
      </c>
      <c r="AE215" s="18">
        <v>2.9087931869522001</v>
      </c>
      <c r="AF215" s="44">
        <v>2.2503261361774149</v>
      </c>
      <c r="AG215" s="44">
        <v>1.7489093790146131</v>
      </c>
      <c r="AH215" s="89">
        <v>0.76202441566288404</v>
      </c>
      <c r="AI215" s="89">
        <v>0.22791848692073355</v>
      </c>
      <c r="AJ215" s="93">
        <v>4.989178417775646</v>
      </c>
      <c r="AK215" s="16">
        <v>0.98994290258361761</v>
      </c>
      <c r="AL215" s="1">
        <v>3.9992355151920282</v>
      </c>
      <c r="AM215" s="16">
        <v>16</v>
      </c>
      <c r="AN215" s="16">
        <v>16</v>
      </c>
    </row>
    <row r="216" spans="2:40" x14ac:dyDescent="0.25">
      <c r="B216" s="75" t="s">
        <v>53</v>
      </c>
      <c r="C216" s="75"/>
      <c r="D216" s="2" t="s">
        <v>32</v>
      </c>
      <c r="E216" s="2" t="s">
        <v>83</v>
      </c>
      <c r="F216" s="2">
        <v>3</v>
      </c>
      <c r="G216" s="2">
        <v>1100</v>
      </c>
      <c r="I216" s="4">
        <v>53.558999999999997</v>
      </c>
      <c r="J216" s="4">
        <v>7.3999999999999996E-2</v>
      </c>
      <c r="K216" s="4">
        <v>29.114999999999998</v>
      </c>
      <c r="L216" s="4">
        <v>1.01</v>
      </c>
      <c r="M216" s="4">
        <v>1.4E-2</v>
      </c>
      <c r="N216" s="4">
        <v>0.10199999999999999</v>
      </c>
      <c r="O216" s="4">
        <v>11.907999999999999</v>
      </c>
      <c r="P216" s="4">
        <v>4.4029999999999996</v>
      </c>
      <c r="Q216" s="4">
        <v>0.11899999999999999</v>
      </c>
      <c r="R216" s="4">
        <v>0.02</v>
      </c>
      <c r="S216" s="1">
        <v>1.4999999999999999E-2</v>
      </c>
      <c r="T216" s="1">
        <v>100.339</v>
      </c>
      <c r="U216" s="118">
        <v>0.59488927283691484</v>
      </c>
      <c r="V216" s="1"/>
      <c r="W216" s="1">
        <v>0.89264999999999994</v>
      </c>
      <c r="X216" s="1">
        <v>0.5708823529411764</v>
      </c>
      <c r="Y216" s="1">
        <v>0.21264285714285713</v>
      </c>
      <c r="Z216" s="1">
        <v>0.14203225806451611</v>
      </c>
      <c r="AA216" s="1">
        <v>1.7852999999999999</v>
      </c>
      <c r="AB216" s="95">
        <v>0.85632352941176459</v>
      </c>
      <c r="AC216" s="1">
        <v>0.21264285714285713</v>
      </c>
      <c r="AD216" s="95">
        <v>7.1016129032258055E-2</v>
      </c>
      <c r="AE216" s="18">
        <v>2.9252825155868791</v>
      </c>
      <c r="AF216" s="44">
        <v>2.4412001103993575</v>
      </c>
      <c r="AG216" s="44">
        <v>1.5612368375343582</v>
      </c>
      <c r="AH216" s="89">
        <v>0.58153113351568664</v>
      </c>
      <c r="AI216" s="89">
        <v>0.38842677876812498</v>
      </c>
      <c r="AJ216" s="93">
        <v>4.972394860217527</v>
      </c>
      <c r="AK216" s="16">
        <v>0.96995791228381156</v>
      </c>
      <c r="AL216" s="1">
        <v>4.0024369479337158</v>
      </c>
      <c r="AM216" s="16">
        <v>16</v>
      </c>
      <c r="AN216" s="16">
        <v>16.000000000000004</v>
      </c>
    </row>
    <row r="217" spans="2:40" x14ac:dyDescent="0.25">
      <c r="B217" s="75" t="s">
        <v>53</v>
      </c>
      <c r="C217" s="75"/>
      <c r="D217" s="2" t="s">
        <v>32</v>
      </c>
      <c r="E217" s="2" t="s">
        <v>213</v>
      </c>
      <c r="F217" s="2">
        <v>3</v>
      </c>
      <c r="G217" s="2">
        <v>1100</v>
      </c>
      <c r="I217" s="4">
        <v>53.808</v>
      </c>
      <c r="J217" s="4">
        <v>8.9999999999999993E-3</v>
      </c>
      <c r="K217" s="4">
        <v>28.504999999999999</v>
      </c>
      <c r="L217" s="4">
        <v>1.2749999999999999</v>
      </c>
      <c r="M217" s="4">
        <v>0</v>
      </c>
      <c r="N217" s="4">
        <v>0.14499999999999999</v>
      </c>
      <c r="O217" s="4">
        <v>11.634</v>
      </c>
      <c r="P217" s="4">
        <v>4.4450000000000003</v>
      </c>
      <c r="Q217" s="4">
        <v>0.127</v>
      </c>
      <c r="R217" s="4">
        <v>1.4999999999999999E-2</v>
      </c>
      <c r="S217" s="1">
        <v>0</v>
      </c>
      <c r="T217" s="1">
        <v>99.962999999999994</v>
      </c>
      <c r="U217" s="118">
        <v>0.58672538565284671</v>
      </c>
      <c r="V217" s="1"/>
      <c r="W217" s="1">
        <v>0.89680000000000004</v>
      </c>
      <c r="X217" s="1">
        <v>0.55892156862745102</v>
      </c>
      <c r="Y217" s="1">
        <v>0.20775000000000002</v>
      </c>
      <c r="Z217" s="1">
        <v>0.14338709677419356</v>
      </c>
      <c r="AA217" s="1">
        <v>1.7936000000000001</v>
      </c>
      <c r="AB217" s="95">
        <v>0.83838235294117647</v>
      </c>
      <c r="AC217" s="1">
        <v>0.20775000000000002</v>
      </c>
      <c r="AD217" s="95">
        <v>7.1693548387096781E-2</v>
      </c>
      <c r="AE217" s="18">
        <v>2.9114259013282733</v>
      </c>
      <c r="AF217" s="44">
        <v>2.4642220833189814</v>
      </c>
      <c r="AG217" s="44">
        <v>1.5358015970729819</v>
      </c>
      <c r="AH217" s="89">
        <v>0.57085430175013196</v>
      </c>
      <c r="AI217" s="89">
        <v>0.39399827200486576</v>
      </c>
      <c r="AJ217" s="93">
        <v>4.9648762541469615</v>
      </c>
      <c r="AK217" s="16">
        <v>0.96485257375499778</v>
      </c>
      <c r="AL217" s="1">
        <v>4.0000236803919638</v>
      </c>
      <c r="AM217" s="16">
        <v>16</v>
      </c>
      <c r="AN217" s="16">
        <v>16</v>
      </c>
    </row>
    <row r="218" spans="2:40" x14ac:dyDescent="0.25">
      <c r="B218" s="75" t="s">
        <v>53</v>
      </c>
      <c r="C218" s="75"/>
      <c r="D218" s="2" t="s">
        <v>32</v>
      </c>
      <c r="E218" s="2" t="s">
        <v>75</v>
      </c>
      <c r="F218" s="2">
        <v>3</v>
      </c>
      <c r="G218" s="2">
        <v>1100</v>
      </c>
      <c r="I218" s="4">
        <v>53.593000000000004</v>
      </c>
      <c r="J218" s="4">
        <v>6.9000000000000006E-2</v>
      </c>
      <c r="K218" s="4">
        <v>28.481000000000002</v>
      </c>
      <c r="L218" s="4">
        <v>1.5369999999999999</v>
      </c>
      <c r="M218" s="4">
        <v>0</v>
      </c>
      <c r="N218" s="4">
        <v>0.184</v>
      </c>
      <c r="O218" s="4">
        <v>11.802</v>
      </c>
      <c r="P218" s="4">
        <v>4.3920000000000003</v>
      </c>
      <c r="Q218" s="4">
        <v>0.108</v>
      </c>
      <c r="R218" s="4">
        <v>3.5000000000000003E-2</v>
      </c>
      <c r="S218" s="1">
        <v>3.4000000000000002E-2</v>
      </c>
      <c r="T218" s="1">
        <v>100.235</v>
      </c>
      <c r="U218" s="118">
        <v>0.59371668093274965</v>
      </c>
      <c r="V218" s="1"/>
      <c r="W218" s="1">
        <v>0.89321666666666677</v>
      </c>
      <c r="X218" s="1">
        <v>0.5584509803921569</v>
      </c>
      <c r="Y218" s="1">
        <v>0.21074999999999999</v>
      </c>
      <c r="Z218" s="1">
        <v>0.14167741935483871</v>
      </c>
      <c r="AA218" s="1">
        <v>1.7864333333333335</v>
      </c>
      <c r="AB218" s="95">
        <v>0.83767647058823536</v>
      </c>
      <c r="AC218" s="1">
        <v>0.21074999999999999</v>
      </c>
      <c r="AD218" s="95">
        <v>7.0838709677419356E-2</v>
      </c>
      <c r="AE218" s="18">
        <v>2.9056985135989883</v>
      </c>
      <c r="AF218" s="44">
        <v>2.4592136107343956</v>
      </c>
      <c r="AG218" s="44">
        <v>1.5375331687813996</v>
      </c>
      <c r="AH218" s="89">
        <v>0.58023913771829205</v>
      </c>
      <c r="AI218" s="89">
        <v>0.39006777528163455</v>
      </c>
      <c r="AJ218" s="93">
        <v>4.9670536925157212</v>
      </c>
      <c r="AK218" s="16">
        <v>0.97030691299992666</v>
      </c>
      <c r="AL218" s="1">
        <v>3.9967467795157949</v>
      </c>
      <c r="AM218" s="16">
        <v>16</v>
      </c>
      <c r="AN218" s="16">
        <v>16</v>
      </c>
    </row>
    <row r="219" spans="2:40" x14ac:dyDescent="0.25">
      <c r="B219" s="75" t="s">
        <v>53</v>
      </c>
      <c r="C219" s="75"/>
      <c r="D219" s="2" t="s">
        <v>32</v>
      </c>
      <c r="E219" s="2" t="s">
        <v>186</v>
      </c>
      <c r="F219" s="2">
        <v>3</v>
      </c>
      <c r="G219" s="2">
        <v>1100</v>
      </c>
      <c r="I219" s="4">
        <v>54.277000000000001</v>
      </c>
      <c r="J219" s="4">
        <v>6.2E-2</v>
      </c>
      <c r="K219" s="4">
        <v>29.04</v>
      </c>
      <c r="L219" s="4">
        <v>1.0649999999999999</v>
      </c>
      <c r="M219" s="4">
        <v>0</v>
      </c>
      <c r="N219" s="4">
        <v>0.105</v>
      </c>
      <c r="O219" s="4">
        <v>11.643000000000001</v>
      </c>
      <c r="P219" s="4">
        <v>4.3499999999999996</v>
      </c>
      <c r="Q219" s="4">
        <v>0.14099999999999999</v>
      </c>
      <c r="R219" s="4">
        <v>0.01</v>
      </c>
      <c r="S219" s="1">
        <v>8.0000000000000002E-3</v>
      </c>
      <c r="T219" s="1">
        <v>100.70099999999999</v>
      </c>
      <c r="U219" s="118">
        <v>0.59154195836707468</v>
      </c>
      <c r="V219" s="1"/>
      <c r="W219" s="1">
        <v>0.90461666666666674</v>
      </c>
      <c r="X219" s="1">
        <v>0.56941176470588228</v>
      </c>
      <c r="Y219" s="1">
        <v>0.20791071428571431</v>
      </c>
      <c r="Z219" s="1">
        <v>0.14032258064516129</v>
      </c>
      <c r="AA219" s="1">
        <v>1.8092333333333335</v>
      </c>
      <c r="AB219" s="95">
        <v>0.85411764705882343</v>
      </c>
      <c r="AC219" s="1">
        <v>0.20791071428571431</v>
      </c>
      <c r="AD219" s="95">
        <v>7.0161290322580644E-2</v>
      </c>
      <c r="AE219" s="18">
        <v>2.9414229850004521</v>
      </c>
      <c r="AF219" s="44">
        <v>2.4603511192499306</v>
      </c>
      <c r="AG219" s="44">
        <v>1.5486701983619531</v>
      </c>
      <c r="AH219" s="89">
        <v>0.56546974806666872</v>
      </c>
      <c r="AI219" s="89">
        <v>0.38164543178107985</v>
      </c>
      <c r="AJ219" s="93">
        <v>4.9561364974596325</v>
      </c>
      <c r="AK219" s="16">
        <v>0.94711517984774862</v>
      </c>
      <c r="AL219" s="1">
        <v>4.0090213176118841</v>
      </c>
      <c r="AM219" s="16">
        <v>16</v>
      </c>
      <c r="AN219" s="16">
        <v>15.999999999999998</v>
      </c>
    </row>
    <row r="220" spans="2:40" x14ac:dyDescent="0.25">
      <c r="B220" s="75" t="s">
        <v>53</v>
      </c>
      <c r="C220" s="75"/>
      <c r="D220" s="2" t="s">
        <v>32</v>
      </c>
      <c r="E220" s="2" t="s">
        <v>89</v>
      </c>
      <c r="F220" s="2">
        <v>3</v>
      </c>
      <c r="G220" s="2">
        <v>1100</v>
      </c>
      <c r="I220" s="4">
        <v>54.326999999999998</v>
      </c>
      <c r="J220" s="4">
        <v>4.4999999999999998E-2</v>
      </c>
      <c r="K220" s="4">
        <v>28.251000000000001</v>
      </c>
      <c r="L220" s="4">
        <v>1.323</v>
      </c>
      <c r="M220" s="4">
        <v>0</v>
      </c>
      <c r="N220" s="4">
        <v>0.12</v>
      </c>
      <c r="O220" s="4">
        <v>11.548999999999999</v>
      </c>
      <c r="P220" s="4">
        <v>4.7240000000000002</v>
      </c>
      <c r="Q220" s="4">
        <v>0.126</v>
      </c>
      <c r="R220" s="4">
        <v>0</v>
      </c>
      <c r="S220" s="1">
        <v>2E-3</v>
      </c>
      <c r="T220" s="1">
        <v>100.46700000000001</v>
      </c>
      <c r="U220" s="118">
        <v>0.57039498137251166</v>
      </c>
      <c r="V220" s="1"/>
      <c r="W220" s="1">
        <v>0.90544999999999998</v>
      </c>
      <c r="X220" s="1">
        <v>0.55394117647058827</v>
      </c>
      <c r="Y220" s="1">
        <v>0.20623214285714284</v>
      </c>
      <c r="Z220" s="1">
        <v>0.15238709677419354</v>
      </c>
      <c r="AA220" s="1">
        <v>1.8109</v>
      </c>
      <c r="AB220" s="95">
        <v>0.83091176470588235</v>
      </c>
      <c r="AC220" s="1">
        <v>0.20623214285714284</v>
      </c>
      <c r="AD220" s="95">
        <v>7.6193548387096771E-2</v>
      </c>
      <c r="AE220" s="18">
        <v>2.9242374559501219</v>
      </c>
      <c r="AF220" s="44">
        <v>2.4770902189427235</v>
      </c>
      <c r="AG220" s="44">
        <v>1.5154478658180124</v>
      </c>
      <c r="AH220" s="89">
        <v>0.56420081053954052</v>
      </c>
      <c r="AI220" s="89">
        <v>0.41689390569598883</v>
      </c>
      <c r="AJ220" s="93">
        <v>4.9736328009962651</v>
      </c>
      <c r="AK220" s="16">
        <v>0.98109471623552935</v>
      </c>
      <c r="AL220" s="1">
        <v>3.9925380847607359</v>
      </c>
      <c r="AM220" s="16">
        <v>16</v>
      </c>
      <c r="AN220" s="16">
        <v>16</v>
      </c>
    </row>
    <row r="221" spans="2:40" x14ac:dyDescent="0.25">
      <c r="B221" s="75" t="s">
        <v>53</v>
      </c>
      <c r="C221" s="75"/>
      <c r="D221" s="2" t="s">
        <v>32</v>
      </c>
      <c r="E221" s="2" t="s">
        <v>187</v>
      </c>
      <c r="F221" s="2">
        <v>3</v>
      </c>
      <c r="G221" s="2">
        <v>1100</v>
      </c>
      <c r="I221" s="4">
        <v>54.484000000000002</v>
      </c>
      <c r="J221" s="4">
        <v>4.3999999999999997E-2</v>
      </c>
      <c r="K221" s="4">
        <v>28.097000000000001</v>
      </c>
      <c r="L221" s="4">
        <v>1.375</v>
      </c>
      <c r="M221" s="4">
        <v>0.02</v>
      </c>
      <c r="N221" s="4">
        <v>0.128</v>
      </c>
      <c r="O221" s="4">
        <v>11.345000000000001</v>
      </c>
      <c r="P221" s="4">
        <v>4.798</v>
      </c>
      <c r="Q221" s="4">
        <v>0.14099999999999999</v>
      </c>
      <c r="R221" s="4">
        <v>0.01</v>
      </c>
      <c r="S221" s="1">
        <v>0</v>
      </c>
      <c r="T221" s="1">
        <v>100.44200000000001</v>
      </c>
      <c r="U221" s="118">
        <v>0.56176881515057187</v>
      </c>
      <c r="V221" s="1"/>
      <c r="W221" s="1">
        <v>0.90806666666666669</v>
      </c>
      <c r="X221" s="1">
        <v>0.55092156862745101</v>
      </c>
      <c r="Y221" s="1">
        <v>0.20258928571428572</v>
      </c>
      <c r="Z221" s="1">
        <v>0.15477419354838709</v>
      </c>
      <c r="AA221" s="1">
        <v>1.8161333333333334</v>
      </c>
      <c r="AB221" s="95">
        <v>0.82638235294117646</v>
      </c>
      <c r="AC221" s="1">
        <v>0.20258928571428572</v>
      </c>
      <c r="AD221" s="95">
        <v>7.7387096774193545E-2</v>
      </c>
      <c r="AE221" s="18">
        <v>2.9224920687629887</v>
      </c>
      <c r="AF221" s="44">
        <v>2.4857324373880036</v>
      </c>
      <c r="AG221" s="44">
        <v>1.5080870864040117</v>
      </c>
      <c r="AH221" s="89">
        <v>0.55456584571683376</v>
      </c>
      <c r="AI221" s="89">
        <v>0.42367729980228497</v>
      </c>
      <c r="AJ221" s="93">
        <v>4.9720626693111338</v>
      </c>
      <c r="AK221" s="16">
        <v>0.97824314551911873</v>
      </c>
      <c r="AL221" s="1">
        <v>3.9938195237920153</v>
      </c>
      <c r="AM221" s="16">
        <v>16</v>
      </c>
      <c r="AN221" s="16">
        <v>16.000000000000004</v>
      </c>
    </row>
    <row r="222" spans="2:40" x14ac:dyDescent="0.25">
      <c r="B222" s="57" t="s">
        <v>135</v>
      </c>
      <c r="C222" s="57"/>
      <c r="D222" s="2"/>
      <c r="E222" s="2"/>
      <c r="F222" s="2"/>
      <c r="G222" s="2"/>
      <c r="H222" s="2"/>
      <c r="I222" s="13">
        <v>53.852749999999993</v>
      </c>
      <c r="J222" s="13">
        <v>4.9499999999999995E-2</v>
      </c>
      <c r="K222" s="13">
        <v>28.695625</v>
      </c>
      <c r="L222" s="13">
        <v>1.2212499999999999</v>
      </c>
      <c r="M222" s="13">
        <v>5.3749999999999996E-3</v>
      </c>
      <c r="N222" s="13">
        <v>0.13087499999999999</v>
      </c>
      <c r="O222" s="13">
        <v>11.789249999999999</v>
      </c>
      <c r="P222" s="13">
        <v>4.4889999999999999</v>
      </c>
      <c r="Q222" s="13">
        <v>0.12537499999999999</v>
      </c>
      <c r="R222" s="13">
        <v>1.6125E-2</v>
      </c>
      <c r="S222" s="44">
        <v>7.3750000000000005E-3</v>
      </c>
      <c r="T222" s="44"/>
      <c r="U222" s="116">
        <v>0.58780637567264105</v>
      </c>
      <c r="V222" s="1"/>
      <c r="W222" s="1"/>
      <c r="X222" s="1"/>
      <c r="Y222" s="1"/>
      <c r="Z222" s="1"/>
      <c r="AA222" s="1"/>
      <c r="AB222" s="18"/>
      <c r="AC222" s="44"/>
      <c r="AD222" s="44"/>
      <c r="AE222" s="44"/>
      <c r="AF222" s="44"/>
      <c r="AG222" s="44"/>
      <c r="AH222" s="89"/>
      <c r="AI222" s="89"/>
      <c r="AJ222" s="93"/>
      <c r="AK222" s="16"/>
      <c r="AL222" s="1"/>
    </row>
    <row r="223" spans="2:40" x14ac:dyDescent="0.25">
      <c r="B223" s="57" t="s">
        <v>136</v>
      </c>
      <c r="C223" s="57"/>
      <c r="D223" s="2"/>
      <c r="E223" s="2"/>
      <c r="F223" s="2"/>
      <c r="G223" s="2"/>
      <c r="H223" s="2"/>
      <c r="I223" s="13">
        <v>0.49012352670380077</v>
      </c>
      <c r="J223" s="13">
        <v>2.5662646562103226E-2</v>
      </c>
      <c r="K223" s="13">
        <v>0.49310037735014578</v>
      </c>
      <c r="L223" s="13">
        <v>0.20120121414004635</v>
      </c>
      <c r="M223" s="13">
        <v>7.6520305428409941E-3</v>
      </c>
      <c r="N223" s="13">
        <v>2.6674961507536891E-2</v>
      </c>
      <c r="O223" s="13">
        <v>0.30183521994624796</v>
      </c>
      <c r="P223" s="13">
        <v>0.19398895403015692</v>
      </c>
      <c r="Q223" s="13">
        <v>1.7911987207294641E-2</v>
      </c>
      <c r="R223" s="13">
        <v>1.4095972069049676E-2</v>
      </c>
      <c r="S223" s="44">
        <v>1.2034919431150577E-2</v>
      </c>
      <c r="T223" s="44"/>
      <c r="U223" s="116">
        <v>1.4259716444849763E-2</v>
      </c>
      <c r="V223" s="1"/>
      <c r="W223" s="1"/>
      <c r="X223" s="1"/>
      <c r="Y223" s="1"/>
      <c r="Z223" s="1"/>
      <c r="AA223" s="1"/>
      <c r="AB223" s="18"/>
      <c r="AC223" s="44"/>
      <c r="AD223" s="44"/>
      <c r="AE223" s="44"/>
      <c r="AF223" s="44"/>
      <c r="AG223" s="1"/>
      <c r="AH223" s="16"/>
      <c r="AI223" s="16"/>
      <c r="AJ223" s="93"/>
      <c r="AK223" s="16"/>
      <c r="AL223" s="1"/>
    </row>
    <row r="224" spans="2:40" x14ac:dyDescent="0.25">
      <c r="B224" s="57" t="s">
        <v>168</v>
      </c>
      <c r="C224" s="57"/>
      <c r="D224" s="2"/>
      <c r="E224" s="2"/>
      <c r="F224" s="2"/>
      <c r="G224" s="2"/>
      <c r="H224" s="2"/>
      <c r="I224" s="13">
        <v>49.348333333333336</v>
      </c>
      <c r="J224" s="13">
        <v>0</v>
      </c>
      <c r="K224" s="13">
        <v>32.194000000000003</v>
      </c>
      <c r="L224" s="13">
        <v>0.84466666666666679</v>
      </c>
      <c r="M224" s="13">
        <v>4.0000000000000001E-3</v>
      </c>
      <c r="N224" s="13">
        <v>7.5999999999999998E-2</v>
      </c>
      <c r="O224" s="13">
        <v>15.344666666666667</v>
      </c>
      <c r="P224" s="13">
        <v>2.6866666666666661</v>
      </c>
      <c r="Q224" s="13">
        <v>5.5666666666666663E-2</v>
      </c>
      <c r="R224" s="13">
        <v>1.7999999999999999E-2</v>
      </c>
      <c r="S224" s="44">
        <v>1.0333333333333333E-2</v>
      </c>
      <c r="T224" s="44"/>
      <c r="U224" s="116">
        <v>0.75692393150430093</v>
      </c>
      <c r="V224" s="1"/>
      <c r="W224" s="1"/>
      <c r="X224" s="1"/>
      <c r="Y224" s="1"/>
      <c r="Z224" s="1"/>
      <c r="AA224" s="1"/>
      <c r="AB224" s="18"/>
      <c r="AC224" s="44"/>
      <c r="AD224" s="44"/>
      <c r="AE224" s="44"/>
      <c r="AF224" s="44"/>
      <c r="AG224" s="1"/>
      <c r="AH224" s="16"/>
      <c r="AI224" s="16"/>
      <c r="AJ224" s="93"/>
      <c r="AK224" s="16"/>
      <c r="AL224" s="1"/>
    </row>
    <row r="225" spans="1:53" x14ac:dyDescent="0.25">
      <c r="B225" s="59" t="s">
        <v>169</v>
      </c>
      <c r="C225" s="59"/>
      <c r="D225" s="8"/>
      <c r="E225" s="8"/>
      <c r="F225" s="8"/>
      <c r="G225" s="8"/>
      <c r="H225" s="8"/>
      <c r="I225" s="14">
        <v>0.23224412443231349</v>
      </c>
      <c r="J225" s="14">
        <v>0</v>
      </c>
      <c r="K225" s="14">
        <v>0.23699999999999832</v>
      </c>
      <c r="L225" s="14">
        <v>6.0277137733417085E-2</v>
      </c>
      <c r="M225" s="14">
        <v>6.9282032302755096E-3</v>
      </c>
      <c r="N225" s="14">
        <v>5.0000000000000044E-3</v>
      </c>
      <c r="O225" s="14">
        <v>0.15689911833191827</v>
      </c>
      <c r="P225" s="14">
        <v>0.10665989561842516</v>
      </c>
      <c r="Q225" s="14">
        <v>1.7616280348965088E-2</v>
      </c>
      <c r="R225" s="14">
        <v>1.9672315572906003E-2</v>
      </c>
      <c r="S225" s="45">
        <v>1.7897858344878396E-2</v>
      </c>
      <c r="T225" s="45"/>
      <c r="U225" s="117">
        <v>8.1022204304011195E-3</v>
      </c>
      <c r="V225" s="1"/>
      <c r="W225" s="11"/>
      <c r="X225" s="11"/>
      <c r="Y225" s="11"/>
      <c r="Z225" s="11"/>
      <c r="AA225" s="11"/>
      <c r="AB225" s="21"/>
      <c r="AC225" s="45"/>
      <c r="AD225" s="45"/>
      <c r="AE225" s="45"/>
      <c r="AF225" s="45"/>
      <c r="AG225" s="11"/>
      <c r="AH225" s="46"/>
      <c r="AI225" s="46"/>
      <c r="AJ225" s="94"/>
      <c r="AK225" s="46"/>
      <c r="AL225" s="11"/>
      <c r="AM225" s="23"/>
      <c r="AN225" s="23"/>
    </row>
    <row r="226" spans="1:53" x14ac:dyDescent="0.25">
      <c r="B226" s="75" t="s">
        <v>27</v>
      </c>
      <c r="C226" s="75"/>
      <c r="D226" s="2" t="s">
        <v>32</v>
      </c>
      <c r="E226" s="2" t="s">
        <v>14</v>
      </c>
      <c r="F226" s="2">
        <v>9</v>
      </c>
      <c r="G226" s="2">
        <v>1165</v>
      </c>
      <c r="I226" s="4">
        <v>51.238700000000001</v>
      </c>
      <c r="J226" s="4">
        <v>0</v>
      </c>
      <c r="K226" s="4">
        <v>30.295000000000002</v>
      </c>
      <c r="L226" s="4">
        <v>0.9113</v>
      </c>
      <c r="M226" s="4">
        <v>0</v>
      </c>
      <c r="N226" s="4">
        <v>6.6699999999999995E-2</v>
      </c>
      <c r="O226" s="4">
        <v>14.4628</v>
      </c>
      <c r="P226" s="4">
        <v>3.1812</v>
      </c>
      <c r="Q226" s="4">
        <v>8.7900000000000006E-2</v>
      </c>
      <c r="R226" s="1">
        <v>0</v>
      </c>
      <c r="S226" s="1">
        <v>0</v>
      </c>
      <c r="T226" s="1">
        <v>100.24360000000001</v>
      </c>
      <c r="U226" s="118">
        <v>0.71161106343485991</v>
      </c>
      <c r="V226" s="1"/>
      <c r="W226" s="1">
        <v>0.85397833333333339</v>
      </c>
      <c r="X226" s="1">
        <v>0.59401960784313734</v>
      </c>
      <c r="Y226" s="1">
        <v>0.25826428571428572</v>
      </c>
      <c r="Z226" s="1">
        <v>0.10261935483870968</v>
      </c>
      <c r="AA226" s="95">
        <v>1.7079566666666668</v>
      </c>
      <c r="AB226" s="95">
        <v>0.89102941176470596</v>
      </c>
      <c r="AC226" s="95">
        <v>0.25826428571428572</v>
      </c>
      <c r="AD226" s="95">
        <v>5.130967741935484E-2</v>
      </c>
      <c r="AE226" s="18">
        <v>2.9085600415650128</v>
      </c>
      <c r="AF226" s="44">
        <v>2.3488690517080255</v>
      </c>
      <c r="AG226" s="89">
        <v>1.6338520762281048</v>
      </c>
      <c r="AH226" s="89">
        <v>0.71035641561058127</v>
      </c>
      <c r="AI226" s="89">
        <v>0.28225473326242395</v>
      </c>
      <c r="AJ226" s="92">
        <v>4.9753322768091355</v>
      </c>
      <c r="AK226" s="1">
        <v>0.99261114887300517</v>
      </c>
      <c r="AL226" s="1">
        <v>3.9827211279361303</v>
      </c>
      <c r="AM226" s="1">
        <v>16</v>
      </c>
      <c r="AN226" s="1">
        <v>16.000000000000004</v>
      </c>
    </row>
    <row r="227" spans="1:53" x14ac:dyDescent="0.25">
      <c r="B227" s="75" t="s">
        <v>27</v>
      </c>
      <c r="C227" s="75"/>
      <c r="D227" s="2" t="s">
        <v>32</v>
      </c>
      <c r="E227" s="2" t="s">
        <v>14</v>
      </c>
      <c r="F227" s="2">
        <v>9</v>
      </c>
      <c r="G227" s="2">
        <v>1165</v>
      </c>
      <c r="I227" s="4">
        <v>51.240400000000001</v>
      </c>
      <c r="J227" s="4">
        <v>0</v>
      </c>
      <c r="K227" s="4">
        <v>30.390899999999998</v>
      </c>
      <c r="L227" s="4">
        <v>0.86109999999999998</v>
      </c>
      <c r="M227" s="4">
        <v>0</v>
      </c>
      <c r="N227" s="4">
        <v>5.3699999999999998E-2</v>
      </c>
      <c r="O227" s="4">
        <v>14.4123</v>
      </c>
      <c r="P227" s="4">
        <v>3.1863000000000001</v>
      </c>
      <c r="Q227" s="4">
        <v>7.5300000000000006E-2</v>
      </c>
      <c r="R227" s="1">
        <v>0</v>
      </c>
      <c r="S227" s="1">
        <v>0</v>
      </c>
      <c r="T227" s="1">
        <v>100.22</v>
      </c>
      <c r="U227" s="118">
        <v>0.71109521338521731</v>
      </c>
      <c r="V227" s="1"/>
      <c r="W227" s="1">
        <v>0.85400666666666669</v>
      </c>
      <c r="X227" s="1">
        <v>0.59589999999999999</v>
      </c>
      <c r="Y227" s="1">
        <v>0.25736249999999999</v>
      </c>
      <c r="Z227" s="1">
        <v>0.10278387096774194</v>
      </c>
      <c r="AA227" s="95">
        <v>1.7080133333333334</v>
      </c>
      <c r="AB227" s="95">
        <v>0.89385000000000003</v>
      </c>
      <c r="AC227" s="95">
        <v>0.25736249999999999</v>
      </c>
      <c r="AD227" s="95">
        <v>5.1391935483870971E-2</v>
      </c>
      <c r="AE227" s="18">
        <v>2.9106177688172044</v>
      </c>
      <c r="AF227" s="44">
        <v>2.3472863412462757</v>
      </c>
      <c r="AG227" s="89">
        <v>1.637865353215809</v>
      </c>
      <c r="AH227" s="89">
        <v>0.70737560323377013</v>
      </c>
      <c r="AI227" s="89">
        <v>0.28250736889993083</v>
      </c>
      <c r="AJ227" s="93">
        <v>4.9750346665957856</v>
      </c>
      <c r="AK227" s="1">
        <v>0.98988297213370102</v>
      </c>
      <c r="AL227" s="1">
        <v>3.9851516944620844</v>
      </c>
      <c r="AM227" s="1">
        <v>16</v>
      </c>
      <c r="AN227" s="1">
        <v>16</v>
      </c>
    </row>
    <row r="228" spans="1:53" x14ac:dyDescent="0.25">
      <c r="B228" s="75" t="s">
        <v>27</v>
      </c>
      <c r="C228" s="75"/>
      <c r="D228" s="2" t="s">
        <v>32</v>
      </c>
      <c r="E228" s="2" t="s">
        <v>15</v>
      </c>
      <c r="F228" s="2">
        <v>9</v>
      </c>
      <c r="G228" s="2">
        <v>1165</v>
      </c>
      <c r="I228" s="4">
        <v>54.347999999999999</v>
      </c>
      <c r="J228" s="4">
        <v>0</v>
      </c>
      <c r="K228" s="4">
        <v>27.759799999999998</v>
      </c>
      <c r="L228" s="4">
        <v>0.97330000000000005</v>
      </c>
      <c r="M228" s="4">
        <v>0</v>
      </c>
      <c r="N228" s="4">
        <v>0.10299999999999999</v>
      </c>
      <c r="O228" s="4">
        <v>11.7302</v>
      </c>
      <c r="P228" s="4">
        <v>4.4653</v>
      </c>
      <c r="Q228" s="4">
        <v>0.1331</v>
      </c>
      <c r="R228" s="1">
        <v>0</v>
      </c>
      <c r="S228" s="1">
        <v>0</v>
      </c>
      <c r="T228" s="1">
        <v>99.512699999999981</v>
      </c>
      <c r="U228" s="118">
        <v>0.58742361364509588</v>
      </c>
      <c r="V228" s="1"/>
      <c r="W228" s="1">
        <v>0.90579999999999994</v>
      </c>
      <c r="X228" s="1">
        <v>0.54430980392156858</v>
      </c>
      <c r="Y228" s="1">
        <v>0.20946785714285715</v>
      </c>
      <c r="Z228" s="1">
        <v>0.14404193548387098</v>
      </c>
      <c r="AA228" s="95">
        <v>1.8115999999999999</v>
      </c>
      <c r="AB228" s="95">
        <v>0.81646470588235287</v>
      </c>
      <c r="AC228" s="95">
        <v>0.20946785714285715</v>
      </c>
      <c r="AD228" s="95">
        <v>7.202096774193549E-2</v>
      </c>
      <c r="AE228" s="18">
        <v>2.9095535307671456</v>
      </c>
      <c r="AF228" s="44">
        <v>2.4905539366685518</v>
      </c>
      <c r="AG228" s="89">
        <v>1.4966139599515902</v>
      </c>
      <c r="AH228" s="89">
        <v>0.57594501679473264</v>
      </c>
      <c r="AI228" s="89">
        <v>0.39605233988155497</v>
      </c>
      <c r="AJ228" s="93">
        <v>4.9591652532964297</v>
      </c>
      <c r="AK228" s="1">
        <v>0.97199735667628762</v>
      </c>
      <c r="AL228" s="1">
        <v>3.987167896620142</v>
      </c>
      <c r="AM228" s="1">
        <v>16</v>
      </c>
      <c r="AN228" s="1">
        <v>15.999999999999998</v>
      </c>
    </row>
    <row r="229" spans="1:53" x14ac:dyDescent="0.25">
      <c r="B229" s="75" t="s">
        <v>27</v>
      </c>
      <c r="C229" s="75"/>
      <c r="D229" s="2" t="s">
        <v>32</v>
      </c>
      <c r="E229" s="2" t="s">
        <v>15</v>
      </c>
      <c r="F229" s="2">
        <v>9</v>
      </c>
      <c r="G229" s="2">
        <v>1165</v>
      </c>
      <c r="I229" s="4">
        <v>54.158799999999999</v>
      </c>
      <c r="J229" s="4">
        <v>0</v>
      </c>
      <c r="K229" s="4">
        <v>28.252199999999998</v>
      </c>
      <c r="L229" s="4">
        <v>1.0286</v>
      </c>
      <c r="M229" s="4">
        <v>0</v>
      </c>
      <c r="N229" s="4">
        <v>9.6000000000000002E-2</v>
      </c>
      <c r="O229" s="4">
        <v>12.2951</v>
      </c>
      <c r="P229" s="4">
        <v>4.2591000000000001</v>
      </c>
      <c r="Q229" s="4">
        <v>0.1431</v>
      </c>
      <c r="R229" s="1">
        <v>0</v>
      </c>
      <c r="S229" s="1">
        <v>0</v>
      </c>
      <c r="T229" s="1">
        <v>100.23290000000001</v>
      </c>
      <c r="U229" s="118">
        <v>0.60949596357925651</v>
      </c>
      <c r="V229" s="1"/>
      <c r="W229" s="1">
        <v>0.90264666666666671</v>
      </c>
      <c r="X229" s="1">
        <v>0.55396470588235291</v>
      </c>
      <c r="Y229" s="1">
        <v>0.21955535714285715</v>
      </c>
      <c r="Z229" s="1">
        <v>0.13739032258064515</v>
      </c>
      <c r="AA229" s="95">
        <v>1.8052933333333334</v>
      </c>
      <c r="AB229" s="44">
        <v>0.83094705882352937</v>
      </c>
      <c r="AC229" s="44">
        <v>0.21955535714285715</v>
      </c>
      <c r="AD229" s="95">
        <v>6.8695161290322576E-2</v>
      </c>
      <c r="AE229" s="18">
        <v>2.9244909105900425</v>
      </c>
      <c r="AF229" s="44">
        <v>2.4692069676757504</v>
      </c>
      <c r="AG229" s="89">
        <v>1.5153808927943238</v>
      </c>
      <c r="AH229" s="89">
        <v>0.60059781713887395</v>
      </c>
      <c r="AI229" s="89">
        <v>0.37583381663627852</v>
      </c>
      <c r="AJ229" s="93">
        <v>4.9610194942452264</v>
      </c>
      <c r="AK229" s="1">
        <v>0.97643163377515241</v>
      </c>
      <c r="AL229" s="1">
        <v>3.9845878604700742</v>
      </c>
      <c r="AM229" s="1">
        <v>16</v>
      </c>
      <c r="AN229" s="1">
        <v>15.999999999999998</v>
      </c>
    </row>
    <row r="230" spans="1:53" ht="15.75" x14ac:dyDescent="0.25">
      <c r="B230" s="75" t="s">
        <v>27</v>
      </c>
      <c r="C230" s="75"/>
      <c r="D230" s="75" t="s">
        <v>32</v>
      </c>
      <c r="E230" s="75" t="s">
        <v>16</v>
      </c>
      <c r="F230" s="75">
        <v>9</v>
      </c>
      <c r="G230" s="75">
        <v>1165</v>
      </c>
      <c r="I230" s="98">
        <v>47.8748</v>
      </c>
      <c r="J230" s="96">
        <v>0</v>
      </c>
      <c r="K230" s="96">
        <v>32.318399999999997</v>
      </c>
      <c r="L230" s="98">
        <v>0.87529999999999997</v>
      </c>
      <c r="M230" s="96">
        <v>0</v>
      </c>
      <c r="N230" s="96">
        <v>0.10580000000000001</v>
      </c>
      <c r="O230" s="96">
        <v>16.974499999999999</v>
      </c>
      <c r="P230" s="96">
        <v>1.7739</v>
      </c>
      <c r="Q230" s="96">
        <v>2.87E-2</v>
      </c>
      <c r="R230" s="96">
        <v>0</v>
      </c>
      <c r="S230" s="99">
        <v>0</v>
      </c>
      <c r="T230" s="100">
        <v>99.951399999999992</v>
      </c>
      <c r="U230" s="118">
        <v>0.83954681645386753</v>
      </c>
      <c r="V230" s="1"/>
      <c r="W230" s="1">
        <v>0.79791333333333336</v>
      </c>
      <c r="X230" s="1">
        <v>0.63369411764705874</v>
      </c>
      <c r="Y230" s="1">
        <v>0.30311607142857139</v>
      </c>
      <c r="Z230" s="1">
        <v>5.7222580645161294E-2</v>
      </c>
      <c r="AA230" s="1">
        <v>1.5958266666666667</v>
      </c>
      <c r="AB230" s="1">
        <v>0.95054117647058811</v>
      </c>
      <c r="AC230" s="1">
        <v>0.30311607142857139</v>
      </c>
      <c r="AD230" s="95">
        <v>2.8611290322580647E-2</v>
      </c>
      <c r="AE230" s="18">
        <v>2.8780952048884068</v>
      </c>
      <c r="AF230" s="44">
        <v>2.2178928118238428</v>
      </c>
      <c r="AG230" s="44">
        <v>1.7614264227833398</v>
      </c>
      <c r="AH230" s="44">
        <v>0.84254633665691869</v>
      </c>
      <c r="AI230" s="44">
        <v>0.15905681104077307</v>
      </c>
      <c r="AJ230" s="93">
        <v>4.9809223823048745</v>
      </c>
      <c r="AK230" s="16">
        <v>1.0016031476976917</v>
      </c>
      <c r="AL230" s="16">
        <v>3.9793192346071828</v>
      </c>
      <c r="AM230" s="16">
        <v>16</v>
      </c>
      <c r="AN230" s="1">
        <v>16</v>
      </c>
    </row>
    <row r="231" spans="1:53" ht="15.75" x14ac:dyDescent="0.25">
      <c r="B231" s="75" t="s">
        <v>27</v>
      </c>
      <c r="C231" s="75"/>
      <c r="D231" s="75" t="s">
        <v>32</v>
      </c>
      <c r="E231" s="75" t="s">
        <v>16</v>
      </c>
      <c r="F231" s="75">
        <v>9</v>
      </c>
      <c r="G231" s="75">
        <v>1165</v>
      </c>
      <c r="I231" s="98">
        <v>49.196800000000003</v>
      </c>
      <c r="J231" s="96">
        <v>0</v>
      </c>
      <c r="K231" s="96">
        <v>31.600999999999999</v>
      </c>
      <c r="L231" s="98">
        <v>0.90529999999999999</v>
      </c>
      <c r="M231" s="96">
        <v>0</v>
      </c>
      <c r="N231" s="96">
        <v>8.0600000000000005E-2</v>
      </c>
      <c r="O231" s="96">
        <v>15.8682</v>
      </c>
      <c r="P231" s="96">
        <v>2.2753999999999999</v>
      </c>
      <c r="Q231" s="96">
        <v>4.7300000000000002E-2</v>
      </c>
      <c r="R231" s="96">
        <v>0</v>
      </c>
      <c r="S231" s="99">
        <v>0</v>
      </c>
      <c r="T231" s="100">
        <v>99.974600000000009</v>
      </c>
      <c r="U231" s="119">
        <v>0.79174790241685977</v>
      </c>
      <c r="V231" s="1"/>
      <c r="W231" s="1">
        <v>0.81994666666666671</v>
      </c>
      <c r="X231" s="1">
        <v>0.61962745098039218</v>
      </c>
      <c r="Y231" s="1">
        <v>0.2833607142857143</v>
      </c>
      <c r="Z231" s="1">
        <v>7.3399999999999993E-2</v>
      </c>
      <c r="AA231" s="1">
        <v>1.6398933333333334</v>
      </c>
      <c r="AB231" s="1">
        <v>0.92944117647058833</v>
      </c>
      <c r="AC231" s="1">
        <v>0.2833607142857143</v>
      </c>
      <c r="AD231" s="95">
        <v>3.6699999999999997E-2</v>
      </c>
      <c r="AE231" s="18">
        <v>2.8893952240896361</v>
      </c>
      <c r="AF231" s="44">
        <v>2.2702236366435691</v>
      </c>
      <c r="AG231" s="44">
        <v>1.7155907113416613</v>
      </c>
      <c r="AH231" s="44">
        <v>0.78455370016053927</v>
      </c>
      <c r="AI231" s="44">
        <v>0.2032259190796612</v>
      </c>
      <c r="AJ231" s="93">
        <v>4.9735939672254306</v>
      </c>
      <c r="AK231" s="16">
        <v>0.98777961924020041</v>
      </c>
      <c r="AL231" s="16">
        <v>3.9858143479852304</v>
      </c>
      <c r="AM231" s="16">
        <v>16</v>
      </c>
      <c r="AN231" s="95">
        <v>16</v>
      </c>
    </row>
    <row r="232" spans="1:53" ht="15.75" x14ac:dyDescent="0.25">
      <c r="B232" s="75" t="s">
        <v>27</v>
      </c>
      <c r="C232" s="75"/>
      <c r="D232" s="75" t="s">
        <v>32</v>
      </c>
      <c r="E232" s="75" t="s">
        <v>17</v>
      </c>
      <c r="F232" s="75">
        <v>9</v>
      </c>
      <c r="G232" s="75">
        <v>1165</v>
      </c>
      <c r="I232" s="98">
        <v>53.939799999999998</v>
      </c>
      <c r="J232" s="96">
        <v>0</v>
      </c>
      <c r="K232" s="96">
        <v>27.834099999999999</v>
      </c>
      <c r="L232" s="98">
        <v>1.0018</v>
      </c>
      <c r="M232" s="96">
        <v>0</v>
      </c>
      <c r="N232" s="96">
        <v>9.8500000000000004E-2</v>
      </c>
      <c r="O232" s="96">
        <v>12.0343</v>
      </c>
      <c r="P232" s="96">
        <v>4.2664999999999997</v>
      </c>
      <c r="Q232" s="96">
        <v>0.1376</v>
      </c>
      <c r="R232" s="96">
        <v>0</v>
      </c>
      <c r="S232" s="99">
        <v>0</v>
      </c>
      <c r="T232" s="100">
        <v>99.312600000000003</v>
      </c>
      <c r="U232" s="119">
        <v>0.60417362042263445</v>
      </c>
      <c r="V232" s="1"/>
      <c r="W232" s="1">
        <v>0.89899666666666667</v>
      </c>
      <c r="X232" s="1">
        <v>0.54576666666666662</v>
      </c>
      <c r="Y232" s="1">
        <v>0.21489821428571429</v>
      </c>
      <c r="Z232" s="1">
        <v>0.1376290322580645</v>
      </c>
      <c r="AA232" s="1">
        <v>1.7979933333333333</v>
      </c>
      <c r="AB232" s="1">
        <v>0.81864999999999988</v>
      </c>
      <c r="AC232" s="1">
        <v>0.21489821428571429</v>
      </c>
      <c r="AD232" s="95">
        <v>6.8814516129032249E-2</v>
      </c>
      <c r="AE232" s="18">
        <v>2.9003560637480796</v>
      </c>
      <c r="AF232" s="44">
        <v>2.4796863472132697</v>
      </c>
      <c r="AG232" s="44">
        <v>1.5053783871250122</v>
      </c>
      <c r="AH232" s="44">
        <v>0.59274988191071976</v>
      </c>
      <c r="AI232" s="44">
        <v>0.37961968595044537</v>
      </c>
      <c r="AJ232" s="93">
        <v>4.9574343021994478</v>
      </c>
      <c r="AK232" s="16">
        <v>0.97236956786116513</v>
      </c>
      <c r="AL232" s="16">
        <v>3.9850647343382821</v>
      </c>
      <c r="AM232" s="16">
        <v>16</v>
      </c>
      <c r="AN232" s="95">
        <v>16</v>
      </c>
    </row>
    <row r="233" spans="1:53" ht="15.75" x14ac:dyDescent="0.25">
      <c r="B233" s="75" t="s">
        <v>27</v>
      </c>
      <c r="C233" s="75"/>
      <c r="D233" s="75" t="s">
        <v>32</v>
      </c>
      <c r="E233" s="75" t="s">
        <v>17</v>
      </c>
      <c r="F233" s="75">
        <v>9</v>
      </c>
      <c r="G233" s="75">
        <v>1165</v>
      </c>
      <c r="I233" s="98">
        <v>54.2834</v>
      </c>
      <c r="J233" s="96">
        <v>0</v>
      </c>
      <c r="K233" s="96">
        <v>28.364100000000001</v>
      </c>
      <c r="L233" s="98">
        <v>1.0250999999999999</v>
      </c>
      <c r="M233" s="96">
        <v>0</v>
      </c>
      <c r="N233" s="96">
        <v>0.1222</v>
      </c>
      <c r="O233" s="96">
        <v>12.374499999999999</v>
      </c>
      <c r="P233" s="96">
        <v>4.2272999999999996</v>
      </c>
      <c r="Q233" s="96">
        <v>0.1231</v>
      </c>
      <c r="R233" s="96">
        <v>0</v>
      </c>
      <c r="S233" s="99">
        <v>0</v>
      </c>
      <c r="T233" s="100">
        <v>100.5197</v>
      </c>
      <c r="U233" s="119">
        <v>0.61349152098644777</v>
      </c>
      <c r="V233" s="1"/>
      <c r="W233" s="1">
        <v>0.90472333333333332</v>
      </c>
      <c r="X233" s="1">
        <v>0.55615882352941182</v>
      </c>
      <c r="Y233" s="1">
        <v>0.22097321428571429</v>
      </c>
      <c r="Z233" s="1">
        <v>0.13636451612903225</v>
      </c>
      <c r="AA233" s="1">
        <v>1.8094466666666666</v>
      </c>
      <c r="AB233" s="1">
        <v>0.83423823529411778</v>
      </c>
      <c r="AC233" s="1">
        <v>0.22097321428571429</v>
      </c>
      <c r="AD233" s="95">
        <v>6.8182258064516124E-2</v>
      </c>
      <c r="AE233" s="18">
        <v>2.9328403743110152</v>
      </c>
      <c r="AF233" s="44">
        <v>2.4678420039709703</v>
      </c>
      <c r="AG233" s="44">
        <v>1.5170517383785402</v>
      </c>
      <c r="AH233" s="44">
        <v>0.6027555163826479</v>
      </c>
      <c r="AI233" s="44">
        <v>0.37196573621519946</v>
      </c>
      <c r="AJ233" s="93">
        <v>4.9596149949473576</v>
      </c>
      <c r="AK233" s="16">
        <v>0.97472125259784737</v>
      </c>
      <c r="AL233" s="16">
        <v>3.9848937423495103</v>
      </c>
      <c r="AM233" s="16">
        <v>16</v>
      </c>
      <c r="AN233" s="95">
        <v>15.999999999999998</v>
      </c>
    </row>
    <row r="234" spans="1:53" x14ac:dyDescent="0.25">
      <c r="B234" s="75" t="s">
        <v>27</v>
      </c>
      <c r="C234" s="75"/>
      <c r="D234" s="75" t="s">
        <v>32</v>
      </c>
      <c r="E234" s="75" t="s">
        <v>18</v>
      </c>
      <c r="F234" s="75">
        <v>9</v>
      </c>
      <c r="G234" s="75">
        <v>1165</v>
      </c>
      <c r="I234" s="96">
        <v>48.174500000000002</v>
      </c>
      <c r="J234" s="96">
        <v>0</v>
      </c>
      <c r="K234" s="96">
        <v>32.253399999999999</v>
      </c>
      <c r="L234" s="96">
        <v>1.0129999999999999</v>
      </c>
      <c r="M234" s="96">
        <v>0</v>
      </c>
      <c r="N234" s="96">
        <v>5.8099999999999999E-2</v>
      </c>
      <c r="O234" s="96">
        <v>16.476900000000001</v>
      </c>
      <c r="P234" s="96">
        <v>2.016</v>
      </c>
      <c r="Q234" s="96">
        <v>4.6899999999999997E-2</v>
      </c>
      <c r="R234" s="96">
        <v>0</v>
      </c>
      <c r="S234" s="99">
        <v>0</v>
      </c>
      <c r="T234" s="100">
        <v>100.03879999999999</v>
      </c>
      <c r="U234" s="119">
        <v>0.81646375868813226</v>
      </c>
      <c r="V234" s="1"/>
      <c r="W234" s="1">
        <v>0.80290833333333333</v>
      </c>
      <c r="X234" s="1">
        <v>0.63241960784313722</v>
      </c>
      <c r="Y234" s="1">
        <v>0.29423035714285717</v>
      </c>
      <c r="Z234" s="1">
        <v>6.5032258064516124E-2</v>
      </c>
      <c r="AA234" s="1">
        <v>1.6058166666666667</v>
      </c>
      <c r="AB234" s="1">
        <v>0.94862941176470583</v>
      </c>
      <c r="AC234" s="1">
        <v>0.29423035714285717</v>
      </c>
      <c r="AD234" s="95">
        <v>3.2516129032258062E-2</v>
      </c>
      <c r="AE234" s="18">
        <v>2.8811925646064878</v>
      </c>
      <c r="AF234" s="44">
        <v>2.2293777741801004</v>
      </c>
      <c r="AG234" s="44">
        <v>1.7559940022391745</v>
      </c>
      <c r="AH234" s="44">
        <v>0.81696825337474255</v>
      </c>
      <c r="AI234" s="44">
        <v>0.18057038981258985</v>
      </c>
      <c r="AJ234" s="93">
        <v>4.9829104196066067</v>
      </c>
      <c r="AK234" s="16">
        <v>0.99753864318733243</v>
      </c>
      <c r="AL234" s="16">
        <v>3.9853717764192749</v>
      </c>
      <c r="AM234" s="16">
        <v>16</v>
      </c>
      <c r="AN234" s="95">
        <v>16</v>
      </c>
    </row>
    <row r="235" spans="1:53" x14ac:dyDescent="0.25">
      <c r="B235" s="75" t="s">
        <v>27</v>
      </c>
      <c r="C235" s="75"/>
      <c r="D235" s="75" t="s">
        <v>32</v>
      </c>
      <c r="E235" s="75" t="s">
        <v>18</v>
      </c>
      <c r="F235" s="75">
        <v>9</v>
      </c>
      <c r="G235" s="75">
        <v>1165</v>
      </c>
      <c r="I235" s="96">
        <v>53.643000000000001</v>
      </c>
      <c r="J235" s="96">
        <v>0</v>
      </c>
      <c r="K235" s="96">
        <v>28.715800000000002</v>
      </c>
      <c r="L235" s="96">
        <v>1.0381</v>
      </c>
      <c r="M235" s="96">
        <v>0</v>
      </c>
      <c r="N235" s="96">
        <v>0.11799999999999999</v>
      </c>
      <c r="O235" s="96">
        <v>12.682600000000001</v>
      </c>
      <c r="P235" s="96">
        <v>4.0857999999999999</v>
      </c>
      <c r="Q235" s="96">
        <v>9.4700000000000006E-2</v>
      </c>
      <c r="R235" s="96">
        <v>0</v>
      </c>
      <c r="S235" s="99">
        <v>0</v>
      </c>
      <c r="T235" s="100">
        <v>100.378</v>
      </c>
      <c r="U235" s="119">
        <v>0.62819836800480577</v>
      </c>
      <c r="V235" s="1"/>
      <c r="W235" s="1">
        <v>0.89405000000000001</v>
      </c>
      <c r="X235" s="1">
        <v>0.56305490196078434</v>
      </c>
      <c r="Y235" s="1">
        <v>0.22647500000000001</v>
      </c>
      <c r="Z235" s="1">
        <v>0.1318</v>
      </c>
      <c r="AA235" s="1">
        <v>1.7881</v>
      </c>
      <c r="AB235" s="1">
        <v>0.84458235294117645</v>
      </c>
      <c r="AC235" s="1">
        <v>0.22647500000000001</v>
      </c>
      <c r="AD235" s="95">
        <v>6.59E-2</v>
      </c>
      <c r="AE235" s="18">
        <v>2.925057352941177</v>
      </c>
      <c r="AF235" s="44">
        <v>2.4452170118333525</v>
      </c>
      <c r="AG235" s="44">
        <v>1.5399490239591411</v>
      </c>
      <c r="AH235" s="44">
        <v>0.61940665819021135</v>
      </c>
      <c r="AI235" s="44">
        <v>0.36047156440874206</v>
      </c>
      <c r="AJ235" s="93">
        <v>4.9650442583914476</v>
      </c>
      <c r="AK235" s="16">
        <v>0.97987822259895341</v>
      </c>
      <c r="AL235" s="16">
        <v>3.9851660357924938</v>
      </c>
      <c r="AM235" s="16">
        <v>16</v>
      </c>
      <c r="AN235" s="95">
        <v>15.999999999999998</v>
      </c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</row>
    <row r="236" spans="1:53" x14ac:dyDescent="0.25">
      <c r="B236" s="2" t="s">
        <v>27</v>
      </c>
      <c r="C236" s="2"/>
      <c r="D236" s="2" t="s">
        <v>32</v>
      </c>
      <c r="E236" s="2" t="s">
        <v>19</v>
      </c>
      <c r="F236" s="2">
        <v>9</v>
      </c>
      <c r="G236" s="2">
        <v>1165</v>
      </c>
      <c r="I236" s="4">
        <v>53.147100000000002</v>
      </c>
      <c r="J236" s="4">
        <v>0</v>
      </c>
      <c r="K236" s="4">
        <v>28.868099999999998</v>
      </c>
      <c r="L236" s="4">
        <v>1.0536000000000001</v>
      </c>
      <c r="M236" s="4">
        <v>0</v>
      </c>
      <c r="N236" s="4">
        <v>9.5600000000000004E-2</v>
      </c>
      <c r="O236" s="4">
        <v>12.823700000000001</v>
      </c>
      <c r="P236" s="4">
        <v>4.0766999999999998</v>
      </c>
      <c r="Q236" s="4">
        <v>0.1222</v>
      </c>
      <c r="R236" s="4">
        <v>0</v>
      </c>
      <c r="S236" s="62">
        <v>0</v>
      </c>
      <c r="T236" s="16">
        <v>100.18700000000001</v>
      </c>
      <c r="U236" s="119">
        <v>0.63027426076243598</v>
      </c>
      <c r="V236" s="1"/>
      <c r="W236" s="1">
        <v>0.88578500000000004</v>
      </c>
      <c r="X236" s="1">
        <v>0.56604117647058816</v>
      </c>
      <c r="Y236" s="1">
        <v>0.22899464285714285</v>
      </c>
      <c r="Z236" s="1">
        <v>0.13150645161290322</v>
      </c>
      <c r="AA236" s="1">
        <v>1.7715700000000001</v>
      </c>
      <c r="AB236" s="1">
        <v>0.84906176470588224</v>
      </c>
      <c r="AC236" s="1">
        <v>0.22899464285714285</v>
      </c>
      <c r="AD236" s="95">
        <v>6.5753225806451612E-2</v>
      </c>
      <c r="AE236" s="18">
        <v>2.9153796333694766</v>
      </c>
      <c r="AF236" s="44">
        <v>2.4306542855998372</v>
      </c>
      <c r="AG236" s="44">
        <v>1.5532554868441086</v>
      </c>
      <c r="AH236" s="44">
        <v>0.62837687479480731</v>
      </c>
      <c r="AI236" s="44">
        <v>0.36086264747871188</v>
      </c>
      <c r="AJ236" s="93">
        <v>4.9731492947174649</v>
      </c>
      <c r="AK236" s="16">
        <v>0.98923952227351919</v>
      </c>
      <c r="AL236" s="16">
        <v>3.9839097724439458</v>
      </c>
      <c r="AM236" s="16">
        <v>16</v>
      </c>
      <c r="AN236" s="95">
        <v>16.000000000000004</v>
      </c>
    </row>
    <row r="237" spans="1:53" x14ac:dyDescent="0.25">
      <c r="B237" s="2" t="s">
        <v>27</v>
      </c>
      <c r="C237" s="2"/>
      <c r="D237" s="2" t="s">
        <v>32</v>
      </c>
      <c r="E237" s="2" t="s">
        <v>23</v>
      </c>
      <c r="F237" s="2">
        <v>9</v>
      </c>
      <c r="G237" s="2">
        <v>1165</v>
      </c>
      <c r="I237" s="4">
        <v>53.268000000000001</v>
      </c>
      <c r="J237" s="4">
        <v>5.5E-2</v>
      </c>
      <c r="K237" s="4">
        <v>28.981000000000002</v>
      </c>
      <c r="L237" s="4">
        <v>0.96</v>
      </c>
      <c r="M237" s="4">
        <v>8.0000000000000002E-3</v>
      </c>
      <c r="N237" s="4">
        <v>0.108</v>
      </c>
      <c r="O237" s="4">
        <v>12.035</v>
      </c>
      <c r="P237" s="4">
        <v>4.3499999999999996</v>
      </c>
      <c r="Q237" s="4">
        <v>0.13100000000000001</v>
      </c>
      <c r="R237" s="4">
        <v>3.9E-2</v>
      </c>
      <c r="S237" s="62">
        <v>1.6E-2</v>
      </c>
      <c r="T237" s="16">
        <v>99.950999999999993</v>
      </c>
      <c r="U237" s="118">
        <v>0.59987383939285832</v>
      </c>
      <c r="V237" s="1"/>
      <c r="W237" s="1">
        <v>0.88780000000000003</v>
      </c>
      <c r="X237" s="1">
        <v>0.56825490196078432</v>
      </c>
      <c r="Y237" s="1">
        <v>0.21491071428571429</v>
      </c>
      <c r="Z237" s="1">
        <v>0.14032258064516129</v>
      </c>
      <c r="AA237" s="1">
        <v>1.7756000000000001</v>
      </c>
      <c r="AB237" s="1">
        <v>0.85238235294117648</v>
      </c>
      <c r="AC237" s="1">
        <v>0.21491071428571429</v>
      </c>
      <c r="AD237" s="95">
        <v>7.0161290322580644E-2</v>
      </c>
      <c r="AE237" s="18">
        <v>2.9130543575494716</v>
      </c>
      <c r="AF237" s="44">
        <v>2.438128207801348</v>
      </c>
      <c r="AG237" s="44">
        <v>1.5605747980310629</v>
      </c>
      <c r="AH237" s="44">
        <v>0.5902003544252491</v>
      </c>
      <c r="AI237" s="44">
        <v>0.38536206585092048</v>
      </c>
      <c r="AJ237" s="93">
        <v>4.9742654261085804</v>
      </c>
      <c r="AK237" s="16">
        <v>0.97556242027616957</v>
      </c>
      <c r="AL237" s="16">
        <v>3.9987030058324109</v>
      </c>
      <c r="AM237" s="16">
        <v>16</v>
      </c>
      <c r="AN237" s="1">
        <v>16</v>
      </c>
    </row>
    <row r="238" spans="1:53" x14ac:dyDescent="0.25">
      <c r="B238" s="2" t="s">
        <v>27</v>
      </c>
      <c r="C238" s="2"/>
      <c r="D238" s="2" t="s">
        <v>32</v>
      </c>
      <c r="E238" s="2" t="s">
        <v>75</v>
      </c>
      <c r="F238" s="2">
        <v>9</v>
      </c>
      <c r="G238" s="2">
        <v>1165</v>
      </c>
      <c r="I238" s="4">
        <v>53.216999999999999</v>
      </c>
      <c r="J238" s="4">
        <v>3.6999999999999998E-2</v>
      </c>
      <c r="K238" s="4">
        <v>29.254000000000001</v>
      </c>
      <c r="L238" s="4">
        <v>0.92300000000000004</v>
      </c>
      <c r="M238" s="4">
        <v>5.2999999999999999E-2</v>
      </c>
      <c r="N238" s="4">
        <v>0.10100000000000001</v>
      </c>
      <c r="O238" s="4">
        <v>12.393000000000001</v>
      </c>
      <c r="P238" s="4">
        <v>4.1760000000000002</v>
      </c>
      <c r="Q238" s="4">
        <v>0.124</v>
      </c>
      <c r="R238" s="4">
        <v>1.4999999999999999E-2</v>
      </c>
      <c r="S238" s="62">
        <v>0</v>
      </c>
      <c r="T238" s="16">
        <v>100.29299999999999</v>
      </c>
      <c r="U238" s="118">
        <v>0.61664833450235046</v>
      </c>
      <c r="V238" s="1"/>
      <c r="W238" s="1">
        <v>0.88695000000000002</v>
      </c>
      <c r="X238" s="1">
        <v>0.57360784313725488</v>
      </c>
      <c r="Y238" s="1">
        <v>0.22130357142857143</v>
      </c>
      <c r="Z238" s="1">
        <v>0.13470967741935486</v>
      </c>
      <c r="AA238" s="1">
        <v>1.7739</v>
      </c>
      <c r="AB238" s="1">
        <v>0.86041176470588232</v>
      </c>
      <c r="AC238" s="1">
        <v>0.22130357142857143</v>
      </c>
      <c r="AD238" s="95">
        <v>6.7354838709677428E-2</v>
      </c>
      <c r="AE238" s="18">
        <v>2.9229701748441315</v>
      </c>
      <c r="AF238" s="44">
        <v>2.4275307565799489</v>
      </c>
      <c r="AG238" s="44">
        <v>1.5699314295407554</v>
      </c>
      <c r="AH238" s="44">
        <v>0.60569505178853911</v>
      </c>
      <c r="AI238" s="44">
        <v>0.36869258148085837</v>
      </c>
      <c r="AJ238" s="93">
        <v>4.9718498193901022</v>
      </c>
      <c r="AK238" s="16">
        <v>0.97438763326939748</v>
      </c>
      <c r="AL238" s="16">
        <v>3.9974621861207043</v>
      </c>
      <c r="AM238" s="16">
        <v>16</v>
      </c>
      <c r="AN238" s="1">
        <v>15.999999999999996</v>
      </c>
    </row>
    <row r="239" spans="1:53" x14ac:dyDescent="0.25">
      <c r="A239" t="s">
        <v>137</v>
      </c>
      <c r="B239" s="24" t="s">
        <v>27</v>
      </c>
      <c r="C239" s="24"/>
      <c r="D239" s="24" t="s">
        <v>32</v>
      </c>
      <c r="E239" s="24" t="s">
        <v>199</v>
      </c>
      <c r="F239" s="24">
        <v>9</v>
      </c>
      <c r="G239" s="24">
        <v>1165</v>
      </c>
      <c r="H239" s="88"/>
      <c r="I239" s="69">
        <v>48.959000000000003</v>
      </c>
      <c r="J239" s="69">
        <v>0</v>
      </c>
      <c r="K239" s="69">
        <v>31.69</v>
      </c>
      <c r="L239" s="69">
        <v>1.012</v>
      </c>
      <c r="M239" s="69">
        <v>0</v>
      </c>
      <c r="N239" s="69">
        <v>0.09</v>
      </c>
      <c r="O239" s="69">
        <v>15.225</v>
      </c>
      <c r="P239" s="69">
        <v>2.7530000000000001</v>
      </c>
      <c r="Q239" s="69">
        <v>0.06</v>
      </c>
      <c r="R239" s="69">
        <v>0</v>
      </c>
      <c r="S239" s="65">
        <v>0.05</v>
      </c>
      <c r="T239" s="68">
        <v>99.838999999999999</v>
      </c>
      <c r="U239" s="25">
        <v>0.75080807659460025</v>
      </c>
      <c r="V239" s="1"/>
      <c r="W239" s="1">
        <v>0.81598333333333339</v>
      </c>
      <c r="X239" s="1">
        <v>0.62137254901960792</v>
      </c>
      <c r="Y239" s="1">
        <v>0.27187499999999998</v>
      </c>
      <c r="Z239" s="1">
        <v>8.8806451612903223E-2</v>
      </c>
      <c r="AA239" s="1">
        <v>1.6319666666666668</v>
      </c>
      <c r="AB239" s="1">
        <v>0.93205882352941183</v>
      </c>
      <c r="AC239" s="1">
        <v>0.27187499999999998</v>
      </c>
      <c r="AD239" s="95">
        <v>4.4403225806451611E-2</v>
      </c>
      <c r="AE239" s="18">
        <v>2.8803037160025302</v>
      </c>
      <c r="AF239" s="44">
        <v>2.2663813647147109</v>
      </c>
      <c r="AG239" s="44">
        <v>1.7258528552176116</v>
      </c>
      <c r="AH239" s="44">
        <v>0.7551286997673301</v>
      </c>
      <c r="AI239" s="44">
        <v>0.24665857595366228</v>
      </c>
      <c r="AJ239" s="93">
        <v>4.9940214956533149</v>
      </c>
      <c r="AK239" s="16">
        <v>1.0017872757209925</v>
      </c>
      <c r="AL239" s="16">
        <v>3.9922342199323224</v>
      </c>
      <c r="AM239" s="16">
        <v>16</v>
      </c>
      <c r="AN239" s="1">
        <v>16</v>
      </c>
    </row>
    <row r="240" spans="1:53" x14ac:dyDescent="0.25">
      <c r="B240" s="2" t="s">
        <v>27</v>
      </c>
      <c r="C240" s="2"/>
      <c r="D240" s="2" t="s">
        <v>32</v>
      </c>
      <c r="E240" s="2" t="s">
        <v>91</v>
      </c>
      <c r="F240" s="2">
        <v>9</v>
      </c>
      <c r="G240" s="2">
        <v>1165</v>
      </c>
      <c r="I240" s="4">
        <v>52.786000000000001</v>
      </c>
      <c r="J240" s="4">
        <v>9.4E-2</v>
      </c>
      <c r="K240" s="4">
        <v>28.954999999999998</v>
      </c>
      <c r="L240" s="4">
        <v>0.98499999999999999</v>
      </c>
      <c r="M240" s="4">
        <v>0</v>
      </c>
      <c r="N240" s="4">
        <v>0.113</v>
      </c>
      <c r="O240" s="4">
        <v>12.083</v>
      </c>
      <c r="P240" s="4">
        <v>4.298</v>
      </c>
      <c r="Q240" s="4">
        <v>0.13700000000000001</v>
      </c>
      <c r="R240" s="4">
        <v>5.3999999999999999E-2</v>
      </c>
      <c r="S240" s="62">
        <v>0</v>
      </c>
      <c r="T240" s="16">
        <v>99.50500000000001</v>
      </c>
      <c r="U240" s="118">
        <v>0.60343797961127543</v>
      </c>
      <c r="V240" s="1"/>
      <c r="W240" s="1">
        <v>0.8797666666666667</v>
      </c>
      <c r="X240" s="1">
        <v>0.56774509803921569</v>
      </c>
      <c r="Y240" s="1">
        <v>0.21576785714285715</v>
      </c>
      <c r="Z240" s="1">
        <v>0.13864516129032259</v>
      </c>
      <c r="AA240" s="1">
        <v>1.7595333333333334</v>
      </c>
      <c r="AB240" s="1">
        <v>0.85161764705882348</v>
      </c>
      <c r="AC240" s="1">
        <v>0.21576785714285715</v>
      </c>
      <c r="AD240" s="95">
        <v>6.9322580645161294E-2</v>
      </c>
      <c r="AE240" s="18">
        <v>2.8962414181801757</v>
      </c>
      <c r="AF240" s="44">
        <v>2.4300920804301165</v>
      </c>
      <c r="AG240" s="44">
        <v>1.5682258929808486</v>
      </c>
      <c r="AH240" s="44">
        <v>0.59599412062391599</v>
      </c>
      <c r="AI240" s="44">
        <v>0.38296575808915512</v>
      </c>
      <c r="AJ240" s="93">
        <v>4.9772778521240371</v>
      </c>
      <c r="AK240" s="16">
        <v>0.97895987871307111</v>
      </c>
      <c r="AL240" s="16">
        <v>3.9983179734109653</v>
      </c>
      <c r="AM240" s="16">
        <v>16</v>
      </c>
      <c r="AN240" s="1">
        <v>16</v>
      </c>
    </row>
    <row r="241" spans="2:56" x14ac:dyDescent="0.25">
      <c r="B241" s="57" t="s">
        <v>135</v>
      </c>
      <c r="C241" s="57"/>
      <c r="D241" s="2"/>
      <c r="E241" s="2"/>
      <c r="F241" s="2"/>
      <c r="G241" s="2"/>
      <c r="H241" s="2"/>
      <c r="I241" s="13">
        <v>53.643455555555555</v>
      </c>
      <c r="J241" s="13">
        <v>2.0666666666666667E-2</v>
      </c>
      <c r="K241" s="13">
        <v>28.553788888888889</v>
      </c>
      <c r="L241" s="13">
        <v>0.99872222222222229</v>
      </c>
      <c r="M241" s="13">
        <v>6.7777777777777775E-3</v>
      </c>
      <c r="N241" s="13">
        <v>0.10614444444444443</v>
      </c>
      <c r="O241" s="13">
        <v>12.272377777777777</v>
      </c>
      <c r="P241" s="13">
        <v>4.2449666666666666</v>
      </c>
      <c r="Q241" s="13">
        <v>0.1273111111111111</v>
      </c>
      <c r="R241" s="13">
        <v>1.2E-2</v>
      </c>
      <c r="S241" s="13"/>
      <c r="T241" s="13"/>
      <c r="U241" s="116">
        <v>0.60810239161279434</v>
      </c>
      <c r="V241" s="1"/>
      <c r="W241" s="1"/>
      <c r="X241" s="1"/>
      <c r="Y241" s="1"/>
      <c r="Z241" s="1"/>
      <c r="AA241" s="1"/>
      <c r="AB241" s="1"/>
      <c r="AC241" s="1"/>
      <c r="AD241" s="18"/>
      <c r="AE241" s="44"/>
      <c r="AF241" s="44"/>
      <c r="AG241" s="44"/>
      <c r="AH241" s="44"/>
      <c r="AI241" s="1"/>
      <c r="AJ241" s="93"/>
      <c r="AK241" s="16"/>
      <c r="AL241" s="16"/>
      <c r="AM241" s="16"/>
      <c r="AN241" s="1"/>
    </row>
    <row r="242" spans="2:56" x14ac:dyDescent="0.25">
      <c r="B242" s="57" t="s">
        <v>136</v>
      </c>
      <c r="C242" s="57"/>
      <c r="D242" s="2"/>
      <c r="E242" s="2"/>
      <c r="F242" s="2"/>
      <c r="G242" s="2"/>
      <c r="H242" s="2"/>
      <c r="I242" s="13">
        <v>0.56609870851096011</v>
      </c>
      <c r="J242" s="13">
        <v>3.4252737116907898E-2</v>
      </c>
      <c r="K242" s="13">
        <v>0.52845559757761273</v>
      </c>
      <c r="L242" s="13">
        <v>4.2172229540829879E-2</v>
      </c>
      <c r="M242" s="13">
        <v>1.7534093773116544E-2</v>
      </c>
      <c r="N242" s="13">
        <v>9.7317921154213803E-3</v>
      </c>
      <c r="O242" s="13">
        <v>0.34288907746448349</v>
      </c>
      <c r="P242" s="13">
        <v>0.12337491641334557</v>
      </c>
      <c r="Q242" s="13">
        <v>1.4205847778683103E-2</v>
      </c>
      <c r="R242" s="13">
        <v>2.0512191496766013E-2</v>
      </c>
      <c r="S242" s="13"/>
      <c r="T242" s="13"/>
      <c r="U242" s="116">
        <v>1.2694895441814388E-2</v>
      </c>
      <c r="V242" s="1"/>
      <c r="W242" s="1"/>
      <c r="X242" s="1"/>
      <c r="Y242" s="1"/>
      <c r="Z242" s="1"/>
      <c r="AA242" s="1"/>
      <c r="AB242" s="1"/>
      <c r="AC242" s="1"/>
      <c r="AD242" s="18"/>
      <c r="AE242" s="44"/>
      <c r="AF242" s="44"/>
      <c r="AG242" s="44"/>
      <c r="AH242" s="44"/>
      <c r="AI242" s="1"/>
      <c r="AJ242" s="93"/>
      <c r="AK242" s="16"/>
      <c r="AL242" s="16"/>
      <c r="AM242" s="16"/>
      <c r="AN242" s="1"/>
    </row>
    <row r="243" spans="2:56" x14ac:dyDescent="0.25">
      <c r="B243" s="57" t="s">
        <v>168</v>
      </c>
      <c r="C243" s="57"/>
      <c r="D243" s="2"/>
      <c r="E243" s="2"/>
      <c r="F243" s="2"/>
      <c r="G243" s="2"/>
      <c r="H243" s="2"/>
      <c r="I243" s="13">
        <v>49.447366666666674</v>
      </c>
      <c r="J243" s="13">
        <v>0</v>
      </c>
      <c r="K243" s="13">
        <v>31.424783333333334</v>
      </c>
      <c r="L243" s="13">
        <v>0.92966666666666653</v>
      </c>
      <c r="M243" s="13">
        <v>0</v>
      </c>
      <c r="N243" s="13">
        <v>7.5816666666666657E-2</v>
      </c>
      <c r="O243" s="13">
        <v>15.569949999999999</v>
      </c>
      <c r="P243" s="13">
        <v>2.5309666666666666</v>
      </c>
      <c r="Q243" s="13">
        <v>5.7683333333333336E-2</v>
      </c>
      <c r="R243" s="13">
        <v>0</v>
      </c>
      <c r="S243" s="13"/>
      <c r="T243" s="13"/>
      <c r="U243" s="116">
        <v>0.77021213849558956</v>
      </c>
      <c r="V243" s="1"/>
      <c r="W243" s="1"/>
      <c r="X243" s="1"/>
      <c r="Y243" s="1"/>
      <c r="Z243" s="1"/>
      <c r="AA243" s="1"/>
      <c r="AB243" s="1"/>
      <c r="AC243" s="1"/>
      <c r="AD243" s="18"/>
      <c r="AE243" s="44"/>
      <c r="AF243" s="44"/>
      <c r="AG243" s="44"/>
      <c r="AH243" s="44"/>
      <c r="AI243" s="1"/>
      <c r="AJ243" s="93"/>
      <c r="AK243" s="16"/>
      <c r="AL243" s="16"/>
      <c r="AM243" s="16"/>
      <c r="AN243" s="1"/>
    </row>
    <row r="244" spans="2:56" x14ac:dyDescent="0.25">
      <c r="B244" s="59" t="s">
        <v>169</v>
      </c>
      <c r="C244" s="57"/>
      <c r="D244" s="2"/>
      <c r="E244" s="2"/>
      <c r="F244" s="2"/>
      <c r="G244" s="2"/>
      <c r="H244" s="2"/>
      <c r="I244" s="13">
        <v>1.4709374407726068</v>
      </c>
      <c r="J244" s="13">
        <v>0</v>
      </c>
      <c r="K244" s="13">
        <v>0.88677772280694178</v>
      </c>
      <c r="L244" s="13">
        <v>6.6800319360514032E-2</v>
      </c>
      <c r="M244" s="13">
        <v>0</v>
      </c>
      <c r="N244" s="13">
        <v>2.0045889021609069E-2</v>
      </c>
      <c r="O244" s="13">
        <v>1.0553859213576804</v>
      </c>
      <c r="P244" s="13">
        <v>0.60086918598532568</v>
      </c>
      <c r="Q244" s="13">
        <v>2.1414426601398102E-2</v>
      </c>
      <c r="R244" s="13">
        <v>0</v>
      </c>
      <c r="S244" s="13"/>
      <c r="T244" s="14"/>
      <c r="U244" s="117">
        <v>5.4250739196294973E-2</v>
      </c>
      <c r="V244" s="11"/>
      <c r="W244" s="11"/>
      <c r="X244" s="11"/>
      <c r="Y244" s="11"/>
      <c r="Z244" s="11"/>
      <c r="AA244" s="11"/>
      <c r="AB244" s="11"/>
      <c r="AC244" s="11"/>
      <c r="AD244" s="21"/>
      <c r="AE244" s="45"/>
      <c r="AF244" s="45"/>
      <c r="AG244" s="45"/>
      <c r="AH244" s="45"/>
      <c r="AI244" s="11"/>
      <c r="AJ244" s="94"/>
      <c r="AK244" s="46"/>
      <c r="AL244" s="46"/>
      <c r="AM244" s="46"/>
      <c r="AN244" s="11"/>
    </row>
    <row r="245" spans="2:56" x14ac:dyDescent="0.25">
      <c r="B245" s="102" t="s">
        <v>155</v>
      </c>
      <c r="C245" s="102"/>
      <c r="D245" s="102" t="s">
        <v>32</v>
      </c>
      <c r="E245" s="102" t="s">
        <v>14</v>
      </c>
      <c r="F245" s="102">
        <v>9</v>
      </c>
      <c r="G245" s="102">
        <v>1140</v>
      </c>
      <c r="H245" s="102"/>
      <c r="I245" s="103">
        <v>48.953200000000002</v>
      </c>
      <c r="J245" s="103">
        <v>0</v>
      </c>
      <c r="K245" s="103">
        <v>31.1569</v>
      </c>
      <c r="L245" s="103">
        <v>0.90600000000000003</v>
      </c>
      <c r="M245" s="103">
        <v>0</v>
      </c>
      <c r="N245" s="103">
        <v>8.3000000000000004E-2</v>
      </c>
      <c r="O245" s="103">
        <v>15.1807</v>
      </c>
      <c r="P245" s="103">
        <v>2.6934</v>
      </c>
      <c r="Q245" s="103">
        <v>6.0100000000000001E-2</v>
      </c>
      <c r="R245" s="103">
        <v>0</v>
      </c>
      <c r="S245" s="103"/>
      <c r="T245" s="104">
        <v>99.033300000000011</v>
      </c>
      <c r="U245" s="132">
        <v>0.75427848096071604</v>
      </c>
      <c r="V245" s="1"/>
      <c r="W245" s="1">
        <f t="shared" si="20"/>
        <v>0.81588666666666676</v>
      </c>
      <c r="X245" s="1">
        <f t="shared" si="21"/>
        <v>0.61091960784313726</v>
      </c>
      <c r="Y245" s="1">
        <f t="shared" si="22"/>
        <v>0.27108392857142855</v>
      </c>
      <c r="Z245" s="1">
        <f t="shared" si="23"/>
        <v>8.688387096774193E-2</v>
      </c>
      <c r="AA245" s="1">
        <f t="shared" si="24"/>
        <v>1.6317733333333335</v>
      </c>
      <c r="AB245" s="1">
        <f t="shared" si="25"/>
        <v>0.91637941176470594</v>
      </c>
      <c r="AC245" s="1">
        <f t="shared" si="26"/>
        <v>0.27108392857142855</v>
      </c>
      <c r="AD245" s="1">
        <f t="shared" si="27"/>
        <v>4.3441935483870965E-2</v>
      </c>
      <c r="AE245" s="18">
        <f t="shared" si="10"/>
        <v>2.8626786091533387</v>
      </c>
      <c r="AF245" s="44">
        <f t="shared" si="28"/>
        <v>2.2800650106034004</v>
      </c>
      <c r="AG245" s="44">
        <f t="shared" si="29"/>
        <v>1.7072670495101701</v>
      </c>
      <c r="AH245" s="44">
        <f t="shared" si="30"/>
        <v>0.75756720354047402</v>
      </c>
      <c r="AI245" s="44">
        <f t="shared" si="31"/>
        <v>0.2428044019749421</v>
      </c>
      <c r="AJ245" s="1">
        <f t="shared" si="32"/>
        <v>4.9877036656289864</v>
      </c>
      <c r="AK245" s="52">
        <f t="shared" si="33"/>
        <v>1.0003716055154162</v>
      </c>
      <c r="AL245" s="16">
        <f t="shared" si="34"/>
        <v>3.9873320601135704</v>
      </c>
      <c r="AM245" s="16">
        <f t="shared" si="18"/>
        <v>16</v>
      </c>
      <c r="AN245" s="16">
        <f t="shared" si="35"/>
        <v>16.000000000000004</v>
      </c>
      <c r="AO245" s="1"/>
    </row>
    <row r="246" spans="2:56" x14ac:dyDescent="0.25">
      <c r="B246" s="75" t="s">
        <v>155</v>
      </c>
      <c r="C246" s="75"/>
      <c r="D246" s="75" t="s">
        <v>32</v>
      </c>
      <c r="E246" s="75" t="s">
        <v>15</v>
      </c>
      <c r="F246" s="75">
        <v>9</v>
      </c>
      <c r="G246" s="75">
        <v>1140</v>
      </c>
      <c r="H246" s="75"/>
      <c r="I246" s="96">
        <v>53.581299999999999</v>
      </c>
      <c r="J246" s="96">
        <v>0</v>
      </c>
      <c r="K246" s="96">
        <v>27.953099999999999</v>
      </c>
      <c r="L246" s="96">
        <v>0.9325</v>
      </c>
      <c r="M246" s="96">
        <v>0</v>
      </c>
      <c r="N246" s="96">
        <v>0.15179999999999999</v>
      </c>
      <c r="O246" s="96">
        <v>11.603</v>
      </c>
      <c r="P246" s="96">
        <v>4.5768000000000004</v>
      </c>
      <c r="Q246" s="96">
        <v>0.14430000000000001</v>
      </c>
      <c r="R246" s="96">
        <v>0</v>
      </c>
      <c r="S246" s="96"/>
      <c r="T246" s="99">
        <v>98.942800000000005</v>
      </c>
      <c r="U246" s="132">
        <v>0.57850717672452689</v>
      </c>
      <c r="V246" s="18"/>
      <c r="W246" s="1">
        <f t="shared" si="20"/>
        <v>0.8930216666666666</v>
      </c>
      <c r="X246" s="1">
        <f t="shared" si="21"/>
        <v>0.54810000000000003</v>
      </c>
      <c r="Y246" s="1">
        <f t="shared" si="22"/>
        <v>0.20719642857142856</v>
      </c>
      <c r="Z246" s="1">
        <f t="shared" si="23"/>
        <v>0.14763870967741938</v>
      </c>
      <c r="AA246" s="1">
        <f t="shared" si="24"/>
        <v>1.7860433333333332</v>
      </c>
      <c r="AB246" s="1">
        <f t="shared" si="25"/>
        <v>0.82215000000000005</v>
      </c>
      <c r="AC246" s="1">
        <f t="shared" si="26"/>
        <v>0.20719642857142856</v>
      </c>
      <c r="AD246" s="1">
        <f t="shared" si="27"/>
        <v>7.3819354838709689E-2</v>
      </c>
      <c r="AE246" s="18">
        <f t="shared" si="10"/>
        <v>2.8892091167434719</v>
      </c>
      <c r="AF246" s="44">
        <f t="shared" si="28"/>
        <v>2.4727089818219108</v>
      </c>
      <c r="AG246" s="44">
        <f t="shared" si="29"/>
        <v>1.5176471563063116</v>
      </c>
      <c r="AH246" s="44">
        <f t="shared" si="30"/>
        <v>0.57371113048394884</v>
      </c>
      <c r="AI246" s="44">
        <f t="shared" si="31"/>
        <v>0.40880034282552202</v>
      </c>
      <c r="AJ246" s="1">
        <f t="shared" si="32"/>
        <v>4.9728676114376933</v>
      </c>
      <c r="AK246" s="52">
        <f t="shared" si="33"/>
        <v>0.98251147330947086</v>
      </c>
      <c r="AL246" s="16">
        <f t="shared" si="34"/>
        <v>3.9903561381282224</v>
      </c>
      <c r="AM246" s="16">
        <f t="shared" si="18"/>
        <v>16</v>
      </c>
      <c r="AN246" s="16">
        <f t="shared" si="35"/>
        <v>15.999999999999996</v>
      </c>
      <c r="AO246" s="18"/>
    </row>
    <row r="247" spans="2:56" x14ac:dyDescent="0.25">
      <c r="B247" s="75" t="s">
        <v>155</v>
      </c>
      <c r="C247" s="75"/>
      <c r="D247" s="75" t="s">
        <v>32</v>
      </c>
      <c r="E247" s="75" t="s">
        <v>16</v>
      </c>
      <c r="F247" s="75">
        <v>9</v>
      </c>
      <c r="G247" s="75">
        <v>1140</v>
      </c>
      <c r="H247" s="75"/>
      <c r="I247" s="96">
        <v>45.116100000000003</v>
      </c>
      <c r="J247" s="96">
        <v>0</v>
      </c>
      <c r="K247" s="96">
        <v>34.7072</v>
      </c>
      <c r="L247" s="96">
        <v>0.73250000000000004</v>
      </c>
      <c r="M247" s="96">
        <v>0</v>
      </c>
      <c r="N247" s="96">
        <v>6.0600000000000001E-2</v>
      </c>
      <c r="O247" s="96">
        <v>18.2242</v>
      </c>
      <c r="P247" s="96">
        <v>1.0618000000000001</v>
      </c>
      <c r="Q247" s="96">
        <v>1.52E-2</v>
      </c>
      <c r="R247" s="96">
        <v>0</v>
      </c>
      <c r="S247" s="96"/>
      <c r="T247" s="99">
        <v>99.917599999999993</v>
      </c>
      <c r="U247" s="132">
        <v>0.9038129114143032</v>
      </c>
      <c r="V247" s="18"/>
      <c r="W247" s="1">
        <f t="shared" si="20"/>
        <v>0.75193500000000002</v>
      </c>
      <c r="X247" s="1">
        <f t="shared" si="21"/>
        <v>0.68053333333333332</v>
      </c>
      <c r="Y247" s="1">
        <f t="shared" si="22"/>
        <v>0.32543214285714284</v>
      </c>
      <c r="Z247" s="1">
        <f t="shared" si="23"/>
        <v>3.4251612903225807E-2</v>
      </c>
      <c r="AA247" s="1">
        <f t="shared" si="24"/>
        <v>1.50387</v>
      </c>
      <c r="AB247" s="1">
        <f t="shared" si="25"/>
        <v>1.0207999999999999</v>
      </c>
      <c r="AC247" s="1">
        <f t="shared" si="26"/>
        <v>0.32543214285714284</v>
      </c>
      <c r="AD247" s="1">
        <f t="shared" si="27"/>
        <v>1.7125806451612904E-2</v>
      </c>
      <c r="AE247" s="18">
        <f t="shared" si="10"/>
        <v>2.8672279493087558</v>
      </c>
      <c r="AF247" s="44">
        <f t="shared" si="28"/>
        <v>2.0980124727963254</v>
      </c>
      <c r="AG247" s="44">
        <f t="shared" si="29"/>
        <v>1.8987910144985838</v>
      </c>
      <c r="AH247" s="44">
        <f t="shared" si="30"/>
        <v>0.90800494027159429</v>
      </c>
      <c r="AI247" s="44">
        <f t="shared" si="31"/>
        <v>9.556718477575761E-2</v>
      </c>
      <c r="AJ247" s="1">
        <f t="shared" si="32"/>
        <v>5.0003756123422605</v>
      </c>
      <c r="AK247" s="52">
        <f t="shared" si="33"/>
        <v>1.0035721250473519</v>
      </c>
      <c r="AL247" s="16">
        <f t="shared" si="34"/>
        <v>3.9968034872949092</v>
      </c>
      <c r="AM247" s="16">
        <f t="shared" si="18"/>
        <v>16</v>
      </c>
      <c r="AN247" s="16">
        <f t="shared" si="35"/>
        <v>15.999999999999998</v>
      </c>
      <c r="AO247" s="18"/>
    </row>
    <row r="248" spans="2:56" x14ac:dyDescent="0.25">
      <c r="B248" s="75" t="s">
        <v>155</v>
      </c>
      <c r="C248" s="75"/>
      <c r="D248" s="75" t="s">
        <v>32</v>
      </c>
      <c r="E248" s="75" t="s">
        <v>16</v>
      </c>
      <c r="F248" s="75">
        <v>9</v>
      </c>
      <c r="G248" s="75">
        <v>1140</v>
      </c>
      <c r="H248" s="75"/>
      <c r="I248" s="96">
        <v>45.509</v>
      </c>
      <c r="J248" s="96">
        <v>0</v>
      </c>
      <c r="K248" s="96">
        <v>34.418300000000002</v>
      </c>
      <c r="L248" s="96">
        <v>0.78900000000000003</v>
      </c>
      <c r="M248" s="96">
        <v>0</v>
      </c>
      <c r="N248" s="96">
        <v>8.9800000000000005E-2</v>
      </c>
      <c r="O248" s="96">
        <v>18.139800000000001</v>
      </c>
      <c r="P248" s="96">
        <v>1.2605</v>
      </c>
      <c r="Q248" s="96">
        <v>2.3800000000000002E-2</v>
      </c>
      <c r="R248" s="96">
        <v>0</v>
      </c>
      <c r="S248" s="96"/>
      <c r="T248" s="99">
        <v>100.23019999999998</v>
      </c>
      <c r="U248" s="132">
        <v>0.88707147374785045</v>
      </c>
      <c r="V248" s="18"/>
      <c r="W248" s="1">
        <f t="shared" si="20"/>
        <v>0.75848333333333329</v>
      </c>
      <c r="X248" s="1">
        <f t="shared" si="21"/>
        <v>0.67486862745098042</v>
      </c>
      <c r="Y248" s="1">
        <f t="shared" si="22"/>
        <v>0.32392500000000002</v>
      </c>
      <c r="Z248" s="1">
        <f t="shared" si="23"/>
        <v>4.0661290322580645E-2</v>
      </c>
      <c r="AA248" s="1">
        <f t="shared" si="24"/>
        <v>1.5169666666666666</v>
      </c>
      <c r="AB248" s="1">
        <f t="shared" si="25"/>
        <v>1.0123029411764706</v>
      </c>
      <c r="AC248" s="1">
        <f t="shared" si="26"/>
        <v>0.32392500000000002</v>
      </c>
      <c r="AD248" s="1">
        <f t="shared" si="27"/>
        <v>2.0330645161290323E-2</v>
      </c>
      <c r="AE248" s="18">
        <f t="shared" si="10"/>
        <v>2.8735252530044271</v>
      </c>
      <c r="AF248" s="44">
        <f t="shared" si="28"/>
        <v>2.1116454989641666</v>
      </c>
      <c r="AG248" s="44">
        <f t="shared" si="29"/>
        <v>1.8788590822241593</v>
      </c>
      <c r="AH248" s="44">
        <f t="shared" si="30"/>
        <v>0.9018191147930753</v>
      </c>
      <c r="AI248" s="44">
        <f t="shared" si="31"/>
        <v>0.11320252788470761</v>
      </c>
      <c r="AJ248" s="1">
        <f t="shared" si="32"/>
        <v>5.0055262238661093</v>
      </c>
      <c r="AK248" s="52">
        <f t="shared" si="33"/>
        <v>1.0150216426777829</v>
      </c>
      <c r="AL248" s="16">
        <f t="shared" si="34"/>
        <v>3.990504581188326</v>
      </c>
      <c r="AM248" s="16">
        <f t="shared" si="18"/>
        <v>16</v>
      </c>
      <c r="AN248" s="16">
        <f t="shared" si="35"/>
        <v>16.000000000000004</v>
      </c>
      <c r="AO248" s="18"/>
    </row>
    <row r="249" spans="2:56" x14ac:dyDescent="0.25">
      <c r="B249" s="75" t="s">
        <v>155</v>
      </c>
      <c r="C249" s="75"/>
      <c r="D249" s="75" t="s">
        <v>32</v>
      </c>
      <c r="E249" s="75" t="s">
        <v>17</v>
      </c>
      <c r="F249" s="75">
        <v>9</v>
      </c>
      <c r="G249" s="75">
        <v>1140</v>
      </c>
      <c r="H249" s="75"/>
      <c r="I249" s="96">
        <v>53.938200000000002</v>
      </c>
      <c r="J249" s="96">
        <v>0</v>
      </c>
      <c r="K249" s="96">
        <v>28.7865</v>
      </c>
      <c r="L249" s="96">
        <v>0.94779999999999998</v>
      </c>
      <c r="M249" s="96">
        <v>0</v>
      </c>
      <c r="N249" s="96">
        <v>0.16389999999999999</v>
      </c>
      <c r="O249" s="96">
        <v>11.905799999999999</v>
      </c>
      <c r="P249" s="96">
        <v>4.4668999999999999</v>
      </c>
      <c r="Q249" s="96">
        <v>0.1246</v>
      </c>
      <c r="R249" s="96">
        <v>0</v>
      </c>
      <c r="S249" s="96"/>
      <c r="T249" s="99">
        <v>100.33369999999999</v>
      </c>
      <c r="U249" s="132">
        <v>0.59123211056510339</v>
      </c>
      <c r="V249" s="18"/>
      <c r="W249" s="1">
        <f t="shared" si="20"/>
        <v>0.89897000000000005</v>
      </c>
      <c r="X249" s="1">
        <f t="shared" si="21"/>
        <v>0.56444117647058822</v>
      </c>
      <c r="Y249" s="1">
        <f t="shared" si="22"/>
        <v>0.21260357142857142</v>
      </c>
      <c r="Z249" s="1">
        <f t="shared" si="23"/>
        <v>0.14409354838709676</v>
      </c>
      <c r="AA249" s="1">
        <f t="shared" si="24"/>
        <v>1.7979400000000001</v>
      </c>
      <c r="AB249" s="1">
        <f t="shared" si="25"/>
        <v>0.84666176470588228</v>
      </c>
      <c r="AC249" s="1">
        <f t="shared" si="26"/>
        <v>0.21260357142857142</v>
      </c>
      <c r="AD249" s="1">
        <f t="shared" si="27"/>
        <v>7.204677419354838E-2</v>
      </c>
      <c r="AE249" s="18">
        <f t="shared" si="10"/>
        <v>2.9292521103280018</v>
      </c>
      <c r="AF249" s="44">
        <f t="shared" si="28"/>
        <v>2.4551522808989992</v>
      </c>
      <c r="AG249" s="44">
        <f t="shared" si="29"/>
        <v>1.5415297972625106</v>
      </c>
      <c r="AH249" s="44">
        <f t="shared" si="30"/>
        <v>0.58063577574349579</v>
      </c>
      <c r="AI249" s="44">
        <f t="shared" si="31"/>
        <v>0.39352993312948253</v>
      </c>
      <c r="AJ249" s="1">
        <f t="shared" si="32"/>
        <v>4.9708477870344883</v>
      </c>
      <c r="AK249" s="52">
        <f t="shared" si="33"/>
        <v>0.97416570887297826</v>
      </c>
      <c r="AL249" s="16">
        <f t="shared" si="34"/>
        <v>3.99668207816151</v>
      </c>
      <c r="AM249" s="16">
        <f t="shared" si="18"/>
        <v>16</v>
      </c>
      <c r="AN249" s="16">
        <f t="shared" si="35"/>
        <v>16.000000000000004</v>
      </c>
      <c r="AO249" s="18"/>
    </row>
    <row r="250" spans="2:56" x14ac:dyDescent="0.25">
      <c r="B250" s="75" t="s">
        <v>155</v>
      </c>
      <c r="C250" s="75"/>
      <c r="D250" s="75" t="s">
        <v>32</v>
      </c>
      <c r="E250" s="75" t="s">
        <v>17</v>
      </c>
      <c r="F250" s="75">
        <v>9</v>
      </c>
      <c r="G250" s="75">
        <v>1140</v>
      </c>
      <c r="H250" s="75"/>
      <c r="I250" s="96">
        <v>54.3125</v>
      </c>
      <c r="J250" s="96">
        <v>0</v>
      </c>
      <c r="K250" s="96">
        <v>28.3489</v>
      </c>
      <c r="L250" s="96">
        <v>1.0012000000000001</v>
      </c>
      <c r="M250" s="96">
        <v>0</v>
      </c>
      <c r="N250" s="96">
        <v>0.13220000000000001</v>
      </c>
      <c r="O250" s="96">
        <v>11.494</v>
      </c>
      <c r="P250" s="96">
        <v>4.7394999999999996</v>
      </c>
      <c r="Q250" s="96">
        <v>0.1419</v>
      </c>
      <c r="R250" s="96">
        <v>0</v>
      </c>
      <c r="S250" s="96"/>
      <c r="T250" s="99">
        <v>100.17020000000001</v>
      </c>
      <c r="U250" s="132">
        <v>0.56790353763026769</v>
      </c>
      <c r="V250" s="18"/>
      <c r="W250" s="1">
        <f t="shared" si="20"/>
        <v>0.90520833333333328</v>
      </c>
      <c r="X250" s="1">
        <f t="shared" si="21"/>
        <v>0.55586078431372554</v>
      </c>
      <c r="Y250" s="1">
        <f t="shared" si="22"/>
        <v>0.20524999999999999</v>
      </c>
      <c r="Z250" s="1">
        <f t="shared" si="23"/>
        <v>0.15288709677419354</v>
      </c>
      <c r="AA250" s="1">
        <f t="shared" si="24"/>
        <v>1.8104166666666666</v>
      </c>
      <c r="AB250" s="1">
        <f t="shared" si="25"/>
        <v>0.83379117647058831</v>
      </c>
      <c r="AC250" s="1">
        <f t="shared" si="26"/>
        <v>0.20524999999999999</v>
      </c>
      <c r="AD250" s="1">
        <f t="shared" si="27"/>
        <v>7.6443548387096771E-2</v>
      </c>
      <c r="AE250" s="18">
        <f t="shared" si="10"/>
        <v>2.9259013915243517</v>
      </c>
      <c r="AF250" s="44">
        <f t="shared" si="28"/>
        <v>2.4750207534826947</v>
      </c>
      <c r="AG250" s="44">
        <f t="shared" si="29"/>
        <v>1.5198346353678864</v>
      </c>
      <c r="AH250" s="44">
        <f t="shared" si="30"/>
        <v>0.56119457913260096</v>
      </c>
      <c r="AI250" s="44">
        <f t="shared" si="31"/>
        <v>0.41802392170035946</v>
      </c>
      <c r="AJ250" s="1">
        <f t="shared" si="32"/>
        <v>4.9740738896835417</v>
      </c>
      <c r="AK250" s="52">
        <f t="shared" si="33"/>
        <v>0.97921850083296036</v>
      </c>
      <c r="AL250" s="16">
        <f t="shared" si="34"/>
        <v>3.9948553888505813</v>
      </c>
      <c r="AM250" s="16">
        <f t="shared" si="18"/>
        <v>16</v>
      </c>
      <c r="AN250" s="16">
        <f t="shared" si="35"/>
        <v>16</v>
      </c>
      <c r="AO250" s="18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</row>
    <row r="251" spans="2:56" x14ac:dyDescent="0.25">
      <c r="B251" s="2" t="s">
        <v>155</v>
      </c>
      <c r="C251" s="2"/>
      <c r="D251" s="2" t="s">
        <v>32</v>
      </c>
      <c r="E251" s="2" t="s">
        <v>18</v>
      </c>
      <c r="F251" s="2">
        <v>9</v>
      </c>
      <c r="G251" s="2">
        <v>1140</v>
      </c>
      <c r="H251" s="2"/>
      <c r="I251" s="4">
        <v>47.031599999999997</v>
      </c>
      <c r="J251" s="4">
        <v>0</v>
      </c>
      <c r="K251" s="4">
        <v>32.798099999999998</v>
      </c>
      <c r="L251" s="4">
        <v>1.022</v>
      </c>
      <c r="M251" s="4">
        <v>0</v>
      </c>
      <c r="N251" s="4">
        <v>9.7900000000000001E-2</v>
      </c>
      <c r="O251" s="4">
        <v>16.546800000000001</v>
      </c>
      <c r="P251" s="4">
        <v>2.0842000000000001</v>
      </c>
      <c r="Q251" s="4">
        <v>4.0099999999999997E-2</v>
      </c>
      <c r="R251" s="4">
        <v>0</v>
      </c>
      <c r="S251" s="4"/>
      <c r="T251" s="62">
        <v>99.620699999999999</v>
      </c>
      <c r="U251" s="125">
        <v>0.812470754538688</v>
      </c>
      <c r="V251" s="18"/>
      <c r="W251" s="1">
        <f t="shared" si="20"/>
        <v>0.78386</v>
      </c>
      <c r="X251" s="1">
        <f t="shared" si="21"/>
        <v>0.6431</v>
      </c>
      <c r="Y251" s="1">
        <f t="shared" si="22"/>
        <v>0.29547857142857142</v>
      </c>
      <c r="Z251" s="1">
        <f t="shared" si="23"/>
        <v>6.7232258064516132E-2</v>
      </c>
      <c r="AA251" s="1">
        <f t="shared" si="24"/>
        <v>1.56772</v>
      </c>
      <c r="AB251" s="1">
        <f t="shared" si="25"/>
        <v>0.96465000000000001</v>
      </c>
      <c r="AC251" s="1">
        <f t="shared" si="26"/>
        <v>0.29547857142857142</v>
      </c>
      <c r="AD251" s="1">
        <f t="shared" si="27"/>
        <v>3.3616129032258066E-2</v>
      </c>
      <c r="AE251" s="18">
        <f t="shared" si="10"/>
        <v>2.8614647004608296</v>
      </c>
      <c r="AF251" s="44">
        <f t="shared" si="28"/>
        <v>2.1914930486439674</v>
      </c>
      <c r="AG251" s="44">
        <f t="shared" si="29"/>
        <v>1.7979603240156856</v>
      </c>
      <c r="AH251" s="44">
        <f t="shared" si="30"/>
        <v>0.826090418325931</v>
      </c>
      <c r="AI251" s="44">
        <f t="shared" si="31"/>
        <v>0.18796599672521166</v>
      </c>
      <c r="AJ251" s="1">
        <f t="shared" si="32"/>
        <v>5.0035097877107964</v>
      </c>
      <c r="AK251" s="52">
        <f t="shared" si="33"/>
        <v>1.0140564150511426</v>
      </c>
      <c r="AL251" s="16">
        <f t="shared" si="34"/>
        <v>3.9894533726596531</v>
      </c>
      <c r="AM251" s="16">
        <f t="shared" si="18"/>
        <v>16</v>
      </c>
      <c r="AN251" s="16">
        <f t="shared" si="35"/>
        <v>16</v>
      </c>
      <c r="AO251" s="18"/>
    </row>
    <row r="252" spans="2:56" x14ac:dyDescent="0.25">
      <c r="B252" s="2" t="s">
        <v>155</v>
      </c>
      <c r="C252" s="2"/>
      <c r="D252" s="2" t="s">
        <v>32</v>
      </c>
      <c r="E252" s="2" t="s">
        <v>19</v>
      </c>
      <c r="F252" s="2">
        <v>9</v>
      </c>
      <c r="G252" s="2">
        <v>1140</v>
      </c>
      <c r="H252" s="2"/>
      <c r="I252" s="4">
        <v>52.972299999999997</v>
      </c>
      <c r="J252" s="4">
        <v>0</v>
      </c>
      <c r="K252" s="4">
        <v>28.968699999999998</v>
      </c>
      <c r="L252" s="4">
        <v>1.01</v>
      </c>
      <c r="M252" s="4">
        <v>0</v>
      </c>
      <c r="N252" s="4">
        <v>0.1062</v>
      </c>
      <c r="O252" s="4">
        <v>12.261799999999999</v>
      </c>
      <c r="P252" s="4">
        <v>4.3992000000000004</v>
      </c>
      <c r="Q252" s="4">
        <v>0.13089999999999999</v>
      </c>
      <c r="R252" s="4">
        <v>0</v>
      </c>
      <c r="S252" s="4"/>
      <c r="T252" s="62">
        <v>99.849099999999993</v>
      </c>
      <c r="U252" s="125">
        <v>0.60170977256524882</v>
      </c>
      <c r="V252" s="1"/>
      <c r="W252" s="1">
        <f t="shared" si="20"/>
        <v>0.88287166666666661</v>
      </c>
      <c r="X252" s="1">
        <f t="shared" si="21"/>
        <v>0.56801372549019602</v>
      </c>
      <c r="Y252" s="1">
        <f t="shared" si="22"/>
        <v>0.21896071428571426</v>
      </c>
      <c r="Z252" s="1">
        <f t="shared" si="23"/>
        <v>0.14190967741935484</v>
      </c>
      <c r="AA252" s="1">
        <f t="shared" si="24"/>
        <v>1.7657433333333332</v>
      </c>
      <c r="AB252" s="1">
        <f t="shared" si="25"/>
        <v>0.85202058823529403</v>
      </c>
      <c r="AC252" s="1">
        <f t="shared" si="26"/>
        <v>0.21896071428571426</v>
      </c>
      <c r="AD252" s="1">
        <f t="shared" si="27"/>
        <v>7.095483870967742E-2</v>
      </c>
      <c r="AE252" s="18">
        <f t="shared" si="10"/>
        <v>2.9076794745640187</v>
      </c>
      <c r="AF252" s="44">
        <f t="shared" si="28"/>
        <v>2.429075623747134</v>
      </c>
      <c r="AG252" s="44">
        <f t="shared" si="29"/>
        <v>1.5627959834200496</v>
      </c>
      <c r="AH252" s="44">
        <f t="shared" si="30"/>
        <v>0.60243425370960602</v>
      </c>
      <c r="AI252" s="44">
        <f t="shared" si="31"/>
        <v>0.3904410473321045</v>
      </c>
      <c r="AJ252" s="90">
        <f t="shared" si="32"/>
        <v>4.9847469082088942</v>
      </c>
      <c r="AK252" s="16">
        <f t="shared" si="33"/>
        <v>0.99287530104171051</v>
      </c>
      <c r="AL252" s="16">
        <f t="shared" si="34"/>
        <v>3.9918716071671838</v>
      </c>
      <c r="AM252" s="16">
        <f t="shared" si="18"/>
        <v>16</v>
      </c>
      <c r="AN252" s="16">
        <f t="shared" si="35"/>
        <v>16</v>
      </c>
      <c r="AO252" s="1"/>
    </row>
    <row r="253" spans="2:56" x14ac:dyDescent="0.25">
      <c r="B253" s="2" t="s">
        <v>155</v>
      </c>
      <c r="C253" s="2"/>
      <c r="D253" s="2" t="s">
        <v>32</v>
      </c>
      <c r="E253" s="2" t="s">
        <v>19</v>
      </c>
      <c r="F253" s="2">
        <v>9</v>
      </c>
      <c r="G253" s="2">
        <v>1140</v>
      </c>
      <c r="H253" s="2"/>
      <c r="I253" s="4">
        <v>53.8797</v>
      </c>
      <c r="J253" s="4">
        <v>0</v>
      </c>
      <c r="K253" s="4">
        <v>28.682600000000001</v>
      </c>
      <c r="L253" s="4">
        <v>1.0144</v>
      </c>
      <c r="M253" s="4">
        <v>0</v>
      </c>
      <c r="N253" s="4">
        <v>0.1065</v>
      </c>
      <c r="O253" s="4">
        <v>11.757099999999999</v>
      </c>
      <c r="P253" s="4">
        <v>4.5907999999999998</v>
      </c>
      <c r="Q253" s="4">
        <v>0.1168</v>
      </c>
      <c r="R253" s="4">
        <v>0</v>
      </c>
      <c r="S253" s="4"/>
      <c r="T253" s="62">
        <v>100.14789999999998</v>
      </c>
      <c r="U253" s="125">
        <v>0.58193422755478652</v>
      </c>
      <c r="V253" s="1"/>
      <c r="W253" s="1">
        <f t="shared" si="20"/>
        <v>0.89799499999999999</v>
      </c>
      <c r="X253" s="1">
        <f t="shared" si="21"/>
        <v>0.56240392156862751</v>
      </c>
      <c r="Y253" s="1">
        <f t="shared" si="22"/>
        <v>0.20994821428571428</v>
      </c>
      <c r="Z253" s="1">
        <f t="shared" si="23"/>
        <v>0.14809032258064517</v>
      </c>
      <c r="AA253" s="1">
        <f t="shared" si="24"/>
        <v>1.79599</v>
      </c>
      <c r="AB253" s="1">
        <f t="shared" si="25"/>
        <v>0.84360588235294132</v>
      </c>
      <c r="AC253" s="1">
        <f t="shared" si="26"/>
        <v>0.20994821428571428</v>
      </c>
      <c r="AD253" s="1">
        <f t="shared" si="27"/>
        <v>7.4045161290322584E-2</v>
      </c>
      <c r="AE253" s="18">
        <f t="shared" si="10"/>
        <v>2.9235892579289784</v>
      </c>
      <c r="AF253" s="44">
        <f t="shared" si="28"/>
        <v>2.457239839870323</v>
      </c>
      <c r="AG253" s="44">
        <f t="shared" si="29"/>
        <v>1.5389409987558238</v>
      </c>
      <c r="AH253" s="44">
        <f t="shared" si="30"/>
        <v>0.57449441973784809</v>
      </c>
      <c r="AI253" s="44">
        <f t="shared" si="31"/>
        <v>0.4052288047755378</v>
      </c>
      <c r="AJ253" s="90">
        <f t="shared" si="32"/>
        <v>4.9759040631395326</v>
      </c>
      <c r="AK253" s="16">
        <f t="shared" si="33"/>
        <v>0.97972322451338589</v>
      </c>
      <c r="AL253" s="16">
        <f t="shared" si="34"/>
        <v>3.996180838626147</v>
      </c>
      <c r="AM253" s="16">
        <f t="shared" si="18"/>
        <v>16</v>
      </c>
      <c r="AN253" s="16">
        <f t="shared" si="35"/>
        <v>15.999999999999998</v>
      </c>
      <c r="AO253" s="1"/>
    </row>
    <row r="254" spans="2:56" x14ac:dyDescent="0.25">
      <c r="B254" s="57" t="s">
        <v>135</v>
      </c>
      <c r="C254" s="57"/>
      <c r="D254" s="2"/>
      <c r="E254" s="2"/>
      <c r="F254" s="2"/>
      <c r="G254" s="2"/>
      <c r="H254" s="2"/>
      <c r="I254" s="13">
        <f>AVERAGE(I246,I249:I250,I252:I253)</f>
        <v>53.736799999999995</v>
      </c>
      <c r="J254" s="13">
        <f t="shared" ref="J254:R254" si="43">AVERAGE(J246,J249:J250,J252:J253)</f>
        <v>0</v>
      </c>
      <c r="K254" s="13">
        <f t="shared" si="43"/>
        <v>28.54796</v>
      </c>
      <c r="L254" s="13">
        <f t="shared" si="43"/>
        <v>0.98117999999999994</v>
      </c>
      <c r="M254" s="13">
        <f t="shared" si="43"/>
        <v>0</v>
      </c>
      <c r="N254" s="13">
        <f t="shared" si="43"/>
        <v>0.13211999999999999</v>
      </c>
      <c r="O254" s="13">
        <f t="shared" si="43"/>
        <v>11.80434</v>
      </c>
      <c r="P254" s="13">
        <f t="shared" si="43"/>
        <v>4.5546400000000009</v>
      </c>
      <c r="Q254" s="13">
        <f t="shared" si="43"/>
        <v>0.13170000000000001</v>
      </c>
      <c r="R254" s="13">
        <f t="shared" si="43"/>
        <v>0</v>
      </c>
      <c r="S254" s="13"/>
      <c r="T254" s="13"/>
      <c r="U254" s="130">
        <f t="shared" ref="U254" si="44">AVERAGE(U246,U249:U250,U252:U253)</f>
        <v>0.58425736500798664</v>
      </c>
      <c r="V254" s="1"/>
      <c r="W254" s="1"/>
      <c r="X254" s="1"/>
      <c r="Y254" s="1"/>
      <c r="Z254" s="1"/>
      <c r="AA254" s="1"/>
      <c r="AB254" s="1"/>
      <c r="AC254" s="1"/>
      <c r="AD254" s="1"/>
      <c r="AE254" s="18"/>
      <c r="AF254" s="44"/>
      <c r="AG254" s="44"/>
      <c r="AH254" s="44"/>
      <c r="AI254" s="44"/>
      <c r="AJ254" s="90"/>
      <c r="AK254" s="16"/>
      <c r="AL254" s="16"/>
      <c r="AM254" s="16"/>
      <c r="AN254" s="16"/>
      <c r="AO254" s="1"/>
    </row>
    <row r="255" spans="2:56" x14ac:dyDescent="0.25">
      <c r="B255" s="57" t="s">
        <v>136</v>
      </c>
      <c r="C255" s="57"/>
      <c r="D255" s="2"/>
      <c r="E255" s="2"/>
      <c r="F255" s="2"/>
      <c r="G255" s="2"/>
      <c r="H255" s="2"/>
      <c r="I255" s="13">
        <f>STDEV(I246,I249:I250,I252:I253)</f>
        <v>0.50026327068854592</v>
      </c>
      <c r="J255" s="13">
        <f t="shared" ref="J255:R255" si="45">STDEV(J246,J249:J250,J252:J253)</f>
        <v>0</v>
      </c>
      <c r="K255" s="13">
        <f t="shared" si="45"/>
        <v>0.40172587419781658</v>
      </c>
      <c r="L255" s="13">
        <f t="shared" si="45"/>
        <v>3.8140949122957089E-2</v>
      </c>
      <c r="M255" s="13">
        <f t="shared" si="45"/>
        <v>0</v>
      </c>
      <c r="N255" s="13">
        <f t="shared" si="45"/>
        <v>2.6103199037665871E-2</v>
      </c>
      <c r="O255" s="13">
        <f t="shared" si="45"/>
        <v>0.29943451370875707</v>
      </c>
      <c r="P255" s="13">
        <f t="shared" si="45"/>
        <v>0.13022262860194436</v>
      </c>
      <c r="Q255" s="13">
        <f t="shared" si="45"/>
        <v>1.1574325034316258E-2</v>
      </c>
      <c r="R255" s="13">
        <f t="shared" si="45"/>
        <v>0</v>
      </c>
      <c r="S255" s="13"/>
      <c r="T255" s="13"/>
      <c r="U255" s="130">
        <f t="shared" ref="U255" si="46">STDEV(U246,U249:U250,U252:U253)</f>
        <v>1.2836889303421905E-2</v>
      </c>
      <c r="V255" s="1"/>
      <c r="W255" s="1"/>
      <c r="X255" s="1"/>
      <c r="Y255" s="1"/>
      <c r="Z255" s="1"/>
      <c r="AA255" s="1"/>
      <c r="AB255" s="1"/>
      <c r="AC255" s="1"/>
      <c r="AD255" s="1"/>
      <c r="AE255" s="18"/>
      <c r="AF255" s="44"/>
      <c r="AG255" s="44"/>
      <c r="AH255" s="44"/>
      <c r="AI255" s="44"/>
      <c r="AJ255" s="90"/>
      <c r="AK255" s="16"/>
      <c r="AL255" s="16"/>
      <c r="AM255" s="16"/>
      <c r="AN255" s="16"/>
      <c r="AO255" s="1"/>
    </row>
    <row r="256" spans="2:56" x14ac:dyDescent="0.25">
      <c r="B256" s="57" t="s">
        <v>168</v>
      </c>
      <c r="C256" s="57"/>
      <c r="D256" s="2"/>
      <c r="E256" s="2"/>
      <c r="F256" s="2"/>
      <c r="G256" s="2"/>
      <c r="H256" s="2"/>
      <c r="I256" s="13">
        <f>AVERAGE(I245,I247:I248,I251)</f>
        <v>46.652475000000003</v>
      </c>
      <c r="J256" s="13">
        <f t="shared" ref="J256:R256" si="47">AVERAGE(J245,J247:J248,J251)</f>
        <v>0</v>
      </c>
      <c r="K256" s="13">
        <f t="shared" si="47"/>
        <v>33.270125</v>
      </c>
      <c r="L256" s="13">
        <f t="shared" si="47"/>
        <v>0.86237500000000011</v>
      </c>
      <c r="M256" s="13">
        <f t="shared" si="47"/>
        <v>0</v>
      </c>
      <c r="N256" s="13">
        <f t="shared" si="47"/>
        <v>8.2824999999999996E-2</v>
      </c>
      <c r="O256" s="13">
        <f t="shared" si="47"/>
        <v>17.022874999999999</v>
      </c>
      <c r="P256" s="13">
        <f t="shared" si="47"/>
        <v>1.7749750000000002</v>
      </c>
      <c r="Q256" s="13">
        <f t="shared" si="47"/>
        <v>3.4799999999999998E-2</v>
      </c>
      <c r="R256" s="13">
        <f t="shared" si="47"/>
        <v>0</v>
      </c>
      <c r="S256" s="13"/>
      <c r="T256" s="13"/>
      <c r="U256" s="130">
        <f t="shared" ref="U256" si="48">AVERAGE(U245,U247:U248,U251)</f>
        <v>0.83940840516538939</v>
      </c>
      <c r="V256" s="1"/>
      <c r="W256" s="1"/>
      <c r="X256" s="1"/>
      <c r="Y256" s="1"/>
      <c r="Z256" s="1"/>
      <c r="AA256" s="1"/>
      <c r="AB256" s="1"/>
      <c r="AC256" s="1"/>
      <c r="AD256" s="1"/>
      <c r="AE256" s="18"/>
      <c r="AF256" s="44"/>
      <c r="AG256" s="44"/>
      <c r="AH256" s="44"/>
      <c r="AI256" s="44"/>
      <c r="AJ256" s="90"/>
      <c r="AK256" s="16"/>
      <c r="AL256" s="16"/>
      <c r="AM256" s="16"/>
      <c r="AN256" s="16"/>
      <c r="AO256" s="1"/>
    </row>
    <row r="257" spans="2:41" x14ac:dyDescent="0.25">
      <c r="B257" s="59" t="s">
        <v>169</v>
      </c>
      <c r="C257" s="57"/>
      <c r="D257" s="2"/>
      <c r="E257" s="2"/>
      <c r="F257" s="2"/>
      <c r="G257" s="2"/>
      <c r="H257" s="2"/>
      <c r="I257" s="13">
        <f>STDEV(I245,I247:I248,I251)</f>
        <v>1.7421303536666439</v>
      </c>
      <c r="J257" s="13">
        <f t="shared" ref="J257:R257" si="49">STDEV(J245,J247:J248,J251)</f>
        <v>0</v>
      </c>
      <c r="K257" s="13">
        <f t="shared" si="49"/>
        <v>1.640326988489389</v>
      </c>
      <c r="L257" s="13">
        <f t="shared" si="49"/>
        <v>0.12862696386579725</v>
      </c>
      <c r="M257" s="13">
        <f t="shared" si="49"/>
        <v>0</v>
      </c>
      <c r="N257" s="13">
        <f t="shared" si="49"/>
        <v>1.6019649392751013E-2</v>
      </c>
      <c r="O257" s="13">
        <f t="shared" si="49"/>
        <v>1.4503975716448694</v>
      </c>
      <c r="P257" s="13">
        <f t="shared" si="49"/>
        <v>0.7555191785564852</v>
      </c>
      <c r="Q257" s="13">
        <f t="shared" si="49"/>
        <v>1.9776585482163843E-2</v>
      </c>
      <c r="R257" s="13">
        <f t="shared" si="49"/>
        <v>0</v>
      </c>
      <c r="S257" s="13"/>
      <c r="T257" s="13"/>
      <c r="U257" s="131">
        <f t="shared" ref="U257" si="50">STDEV(U245,U247:U248,U251)</f>
        <v>6.9263866357195752E-2</v>
      </c>
      <c r="V257" s="1"/>
      <c r="W257" s="11"/>
      <c r="X257" s="11"/>
      <c r="Y257" s="11"/>
      <c r="Z257" s="11"/>
      <c r="AA257" s="11"/>
      <c r="AB257" s="11"/>
      <c r="AC257" s="11"/>
      <c r="AD257" s="11"/>
      <c r="AE257" s="21"/>
      <c r="AF257" s="45"/>
      <c r="AG257" s="45"/>
      <c r="AH257" s="45"/>
      <c r="AI257" s="45"/>
      <c r="AJ257" s="11"/>
      <c r="AK257" s="53"/>
      <c r="AL257" s="46"/>
      <c r="AM257" s="46"/>
      <c r="AN257" s="46"/>
      <c r="AO257" s="1"/>
    </row>
    <row r="258" spans="2:41" x14ac:dyDescent="0.25">
      <c r="B258" s="9" t="s">
        <v>154</v>
      </c>
      <c r="C258" s="9"/>
      <c r="D258" s="9" t="s">
        <v>32</v>
      </c>
      <c r="E258" s="9" t="s">
        <v>14</v>
      </c>
      <c r="F258" s="9">
        <v>9</v>
      </c>
      <c r="G258" s="9">
        <v>1140</v>
      </c>
      <c r="H258" s="9"/>
      <c r="I258" s="6">
        <v>46.791400000000003</v>
      </c>
      <c r="J258" s="6">
        <v>0</v>
      </c>
      <c r="K258" s="6">
        <v>33.383499999999998</v>
      </c>
      <c r="L258" s="6">
        <v>0.70509999999999995</v>
      </c>
      <c r="M258" s="6">
        <v>0</v>
      </c>
      <c r="N258" s="6">
        <v>5.6300000000000003E-2</v>
      </c>
      <c r="O258" s="6">
        <v>17.997800000000002</v>
      </c>
      <c r="P258" s="6">
        <v>1.0555000000000001</v>
      </c>
      <c r="Q258" s="6">
        <v>5.0999999999999997E-2</v>
      </c>
      <c r="R258" s="6">
        <v>0</v>
      </c>
      <c r="S258" s="6"/>
      <c r="T258" s="64">
        <v>100.0406</v>
      </c>
      <c r="U258" s="125">
        <v>0.90130903771653026</v>
      </c>
      <c r="V258" s="1"/>
      <c r="W258" s="1">
        <f t="shared" si="20"/>
        <v>0.77985666666666675</v>
      </c>
      <c r="X258" s="1">
        <f t="shared" si="21"/>
        <v>0.65457843137254901</v>
      </c>
      <c r="Y258" s="1">
        <f t="shared" si="22"/>
        <v>0.32138928571428577</v>
      </c>
      <c r="Z258" s="1">
        <f t="shared" si="23"/>
        <v>3.4048387096774199E-2</v>
      </c>
      <c r="AA258" s="1">
        <f t="shared" si="24"/>
        <v>1.5597133333333335</v>
      </c>
      <c r="AB258" s="1">
        <f t="shared" si="25"/>
        <v>0.98186764705882346</v>
      </c>
      <c r="AC258" s="1">
        <f t="shared" si="26"/>
        <v>0.32138928571428577</v>
      </c>
      <c r="AD258" s="1">
        <f t="shared" si="27"/>
        <v>1.70241935483871E-2</v>
      </c>
      <c r="AE258" s="18">
        <f t="shared" si="10"/>
        <v>2.8799944596548301</v>
      </c>
      <c r="AF258" s="44">
        <f t="shared" si="28"/>
        <v>2.1662726858443562</v>
      </c>
      <c r="AG258" s="44">
        <f t="shared" si="29"/>
        <v>1.8182769183549077</v>
      </c>
      <c r="AH258" s="44">
        <f t="shared" si="30"/>
        <v>0.89274973328331908</v>
      </c>
      <c r="AI258" s="44">
        <f t="shared" si="31"/>
        <v>9.4579034991212937E-2</v>
      </c>
      <c r="AJ258" s="1">
        <f t="shared" si="32"/>
        <v>4.971878372473796</v>
      </c>
      <c r="AK258" s="52">
        <f t="shared" si="33"/>
        <v>0.98732876827453198</v>
      </c>
      <c r="AL258" s="16">
        <f t="shared" si="34"/>
        <v>3.9845496041992639</v>
      </c>
      <c r="AM258" s="16">
        <f t="shared" si="18"/>
        <v>16</v>
      </c>
      <c r="AN258" s="16">
        <f t="shared" si="35"/>
        <v>15.999999999999998</v>
      </c>
      <c r="AO258" s="1"/>
    </row>
    <row r="259" spans="2:41" x14ac:dyDescent="0.25">
      <c r="B259" s="2" t="s">
        <v>154</v>
      </c>
      <c r="C259" s="2"/>
      <c r="D259" s="2" t="s">
        <v>32</v>
      </c>
      <c r="E259" s="2" t="s">
        <v>14</v>
      </c>
      <c r="F259" s="2">
        <v>9</v>
      </c>
      <c r="G259" s="2">
        <v>1140</v>
      </c>
      <c r="H259" s="2"/>
      <c r="I259" s="4">
        <v>45.999000000000002</v>
      </c>
      <c r="J259" s="4">
        <v>0</v>
      </c>
      <c r="K259" s="4">
        <v>33.568899999999999</v>
      </c>
      <c r="L259" s="4">
        <v>0.77859999999999996</v>
      </c>
      <c r="M259" s="4">
        <v>0</v>
      </c>
      <c r="N259" s="4">
        <v>3.4799999999999998E-2</v>
      </c>
      <c r="O259" s="4">
        <v>18.221599999999999</v>
      </c>
      <c r="P259" s="4">
        <v>0.97919999999999996</v>
      </c>
      <c r="Q259" s="4">
        <v>1.83E-2</v>
      </c>
      <c r="R259" s="4">
        <v>0</v>
      </c>
      <c r="S259" s="4"/>
      <c r="T259" s="62">
        <v>99.600400000000008</v>
      </c>
      <c r="U259" s="125">
        <v>0.91038319908458132</v>
      </c>
      <c r="V259" s="1"/>
      <c r="W259" s="1">
        <f t="shared" si="20"/>
        <v>0.76665000000000005</v>
      </c>
      <c r="X259" s="1">
        <f t="shared" si="21"/>
        <v>0.65821372549019608</v>
      </c>
      <c r="Y259" s="1">
        <f t="shared" si="22"/>
        <v>0.32538571428571428</v>
      </c>
      <c r="Z259" s="1">
        <f t="shared" si="23"/>
        <v>3.1587096774193545E-2</v>
      </c>
      <c r="AA259" s="1">
        <f t="shared" si="24"/>
        <v>1.5333000000000001</v>
      </c>
      <c r="AB259" s="1">
        <f t="shared" si="25"/>
        <v>0.98732058823529412</v>
      </c>
      <c r="AC259" s="1">
        <f t="shared" si="26"/>
        <v>0.32538571428571428</v>
      </c>
      <c r="AD259" s="1">
        <f t="shared" si="27"/>
        <v>1.5793548387096772E-2</v>
      </c>
      <c r="AE259" s="18">
        <f t="shared" si="10"/>
        <v>2.8617998509081053</v>
      </c>
      <c r="AF259" s="44">
        <f t="shared" si="28"/>
        <v>2.1431268151243406</v>
      </c>
      <c r="AG259" s="44">
        <f t="shared" si="29"/>
        <v>1.839999328482268</v>
      </c>
      <c r="AH259" s="44">
        <f t="shared" si="30"/>
        <v>0.90959740369673447</v>
      </c>
      <c r="AI259" s="44">
        <f t="shared" si="31"/>
        <v>8.8299946662364487E-2</v>
      </c>
      <c r="AJ259" s="1">
        <f t="shared" si="32"/>
        <v>4.9810234939657079</v>
      </c>
      <c r="AK259" s="52">
        <f t="shared" si="33"/>
        <v>0.99789735035909899</v>
      </c>
      <c r="AL259" s="16">
        <f t="shared" si="34"/>
        <v>3.9831261436066088</v>
      </c>
      <c r="AM259" s="16">
        <f t="shared" si="18"/>
        <v>16</v>
      </c>
      <c r="AN259" s="16">
        <f t="shared" si="35"/>
        <v>16</v>
      </c>
      <c r="AO259" s="1"/>
    </row>
    <row r="260" spans="2:41" x14ac:dyDescent="0.25">
      <c r="B260" s="2" t="s">
        <v>154</v>
      </c>
      <c r="C260" s="2"/>
      <c r="D260" s="2" t="s">
        <v>32</v>
      </c>
      <c r="E260" s="2" t="s">
        <v>15</v>
      </c>
      <c r="F260" s="2">
        <v>9</v>
      </c>
      <c r="G260" s="2">
        <v>1140</v>
      </c>
      <c r="H260" s="2"/>
      <c r="I260" s="4">
        <v>55.645800000000001</v>
      </c>
      <c r="J260" s="4">
        <v>0</v>
      </c>
      <c r="K260" s="4">
        <v>27.183700000000002</v>
      </c>
      <c r="L260" s="4">
        <v>0.93879999999999997</v>
      </c>
      <c r="M260" s="4">
        <v>0</v>
      </c>
      <c r="N260" s="4">
        <v>0.1283</v>
      </c>
      <c r="O260" s="4">
        <v>11.3988</v>
      </c>
      <c r="P260" s="4">
        <v>4.5799000000000003</v>
      </c>
      <c r="Q260" s="4">
        <v>0.13980000000000001</v>
      </c>
      <c r="R260" s="4">
        <v>0</v>
      </c>
      <c r="S260" s="4"/>
      <c r="T260" s="62">
        <v>100.01509999999998</v>
      </c>
      <c r="U260" s="125">
        <v>0.57416450356075921</v>
      </c>
      <c r="V260" s="1"/>
      <c r="W260" s="1">
        <f t="shared" si="20"/>
        <v>0.92742999999999998</v>
      </c>
      <c r="X260" s="1">
        <f t="shared" si="21"/>
        <v>0.5330137254901961</v>
      </c>
      <c r="Y260" s="1">
        <f t="shared" si="22"/>
        <v>0.20354999999999998</v>
      </c>
      <c r="Z260" s="1">
        <f t="shared" si="23"/>
        <v>0.14773870967741937</v>
      </c>
      <c r="AA260" s="1">
        <f t="shared" si="24"/>
        <v>1.85486</v>
      </c>
      <c r="AB260" s="1">
        <f t="shared" si="25"/>
        <v>0.79952058823529415</v>
      </c>
      <c r="AC260" s="1">
        <f t="shared" si="26"/>
        <v>0.20354999999999998</v>
      </c>
      <c r="AD260" s="1">
        <f t="shared" si="27"/>
        <v>7.3869354838709683E-2</v>
      </c>
      <c r="AE260" s="18">
        <f t="shared" si="10"/>
        <v>2.9317999430740036</v>
      </c>
      <c r="AF260" s="44">
        <f t="shared" si="28"/>
        <v>2.530677448687269</v>
      </c>
      <c r="AG260" s="44">
        <f t="shared" si="29"/>
        <v>1.4544340973861378</v>
      </c>
      <c r="AH260" s="44">
        <f t="shared" si="30"/>
        <v>0.55542671110519781</v>
      </c>
      <c r="AI260" s="44">
        <f t="shared" si="31"/>
        <v>0.40313449088211595</v>
      </c>
      <c r="AJ260" s="1">
        <f t="shared" si="32"/>
        <v>4.9436727480607203</v>
      </c>
      <c r="AK260" s="52">
        <f t="shared" si="33"/>
        <v>0.95856120198731376</v>
      </c>
      <c r="AL260" s="16">
        <f t="shared" si="34"/>
        <v>3.9851115460734068</v>
      </c>
      <c r="AM260" s="16">
        <f t="shared" si="18"/>
        <v>16</v>
      </c>
      <c r="AN260" s="16">
        <f t="shared" si="35"/>
        <v>16</v>
      </c>
      <c r="AO260" s="1"/>
    </row>
    <row r="261" spans="2:41" x14ac:dyDescent="0.25">
      <c r="B261" s="2" t="s">
        <v>154</v>
      </c>
      <c r="C261" s="2"/>
      <c r="D261" s="2" t="s">
        <v>32</v>
      </c>
      <c r="E261" s="2" t="s">
        <v>15</v>
      </c>
      <c r="F261" s="2">
        <v>9</v>
      </c>
      <c r="G261" s="2">
        <v>1140</v>
      </c>
      <c r="H261" s="2"/>
      <c r="I261" s="4">
        <v>55.017699999999998</v>
      </c>
      <c r="J261" s="4">
        <v>0</v>
      </c>
      <c r="K261" s="4">
        <v>27.0365</v>
      </c>
      <c r="L261" s="4">
        <v>0.82210000000000005</v>
      </c>
      <c r="M261" s="4">
        <v>0</v>
      </c>
      <c r="N261" s="4">
        <v>0.11119999999999999</v>
      </c>
      <c r="O261" s="4">
        <v>11.839600000000001</v>
      </c>
      <c r="P261" s="4">
        <v>4.0999999999999996</v>
      </c>
      <c r="Q261" s="4">
        <v>0.1216</v>
      </c>
      <c r="R261" s="4">
        <v>0</v>
      </c>
      <c r="S261" s="4"/>
      <c r="T261" s="62">
        <v>99.048699999999997</v>
      </c>
      <c r="U261" s="125">
        <v>0.61017636691953725</v>
      </c>
      <c r="V261" s="1"/>
      <c r="W261" s="1">
        <f t="shared" ref="W261:W314" si="51">(I261/60)*1</f>
        <v>0.91696166666666667</v>
      </c>
      <c r="X261" s="1">
        <f t="shared" ref="X261:X314" si="52">(K261/102)*2</f>
        <v>0.53012745098039216</v>
      </c>
      <c r="Y261" s="1">
        <f t="shared" ref="Y261:Y314" si="53">(O261/56)*1</f>
        <v>0.21142142857142859</v>
      </c>
      <c r="Z261" s="1">
        <f t="shared" ref="Z261:Z314" si="54">(P261/62)*2</f>
        <v>0.13225806451612901</v>
      </c>
      <c r="AA261" s="1">
        <f t="shared" ref="AA261:AA314" si="55">(I261/60)*2</f>
        <v>1.8339233333333333</v>
      </c>
      <c r="AB261" s="1">
        <f t="shared" ref="AB261:AB314" si="56">(K261/102)*3</f>
        <v>0.79519117647058823</v>
      </c>
      <c r="AC261" s="1">
        <f t="shared" ref="AC261:AC314" si="57">(O261/56)*1</f>
        <v>0.21142142857142859</v>
      </c>
      <c r="AD261" s="1">
        <f t="shared" ref="AD261:AD314" si="58">(P261/62)*1</f>
        <v>6.6129032258064505E-2</v>
      </c>
      <c r="AE261" s="18">
        <f t="shared" ref="AE261:AE314" si="59">SUM(AA261:AD261)</f>
        <v>2.9066649706334147</v>
      </c>
      <c r="AF261" s="44">
        <f t="shared" ref="AF261:AF314" si="60">(W261*8)/$AE261</f>
        <v>2.5237491790238051</v>
      </c>
      <c r="AG261" s="44">
        <f t="shared" ref="AG261:AG314" si="61">(X261*8)/$AE261</f>
        <v>1.4590672302074574</v>
      </c>
      <c r="AH261" s="44">
        <f t="shared" ref="AH261:AH314" si="62">(Y261*8)/$AE261</f>
        <v>0.58189417963875223</v>
      </c>
      <c r="AI261" s="44">
        <f t="shared" ref="AI261:AI314" si="63">(Z261*8)/$AE261</f>
        <v>0.36401323400490176</v>
      </c>
      <c r="AJ261" s="1">
        <f t="shared" ref="AJ261:AJ314" si="64">SUM(AF261:AI261)</f>
        <v>4.9287238228749164</v>
      </c>
      <c r="AK261" s="52">
        <f t="shared" ref="AK261:AK314" si="65">AH261+AI261</f>
        <v>0.94590741364365405</v>
      </c>
      <c r="AL261" s="16">
        <f t="shared" ref="AL261:AL314" si="66">AF261+AG261</f>
        <v>3.9828164092312628</v>
      </c>
      <c r="AM261" s="16">
        <f t="shared" ref="AM261:AM314" si="67">2*8</f>
        <v>16</v>
      </c>
      <c r="AN261" s="16">
        <f t="shared" ref="AN261:AN314" si="68">AF261*4+AG261*3+AH261*2+AI261*1</f>
        <v>15.999999999999998</v>
      </c>
      <c r="AO261" s="1"/>
    </row>
    <row r="262" spans="2:41" x14ac:dyDescent="0.25">
      <c r="B262" s="2" t="s">
        <v>154</v>
      </c>
      <c r="C262" s="2"/>
      <c r="D262" s="2" t="s">
        <v>32</v>
      </c>
      <c r="E262" s="2" t="s">
        <v>16</v>
      </c>
      <c r="F262" s="2">
        <v>9</v>
      </c>
      <c r="G262" s="2">
        <v>1140</v>
      </c>
      <c r="H262" s="2"/>
      <c r="I262" s="4">
        <v>50.372799999999998</v>
      </c>
      <c r="J262" s="4">
        <v>0</v>
      </c>
      <c r="K262" s="4">
        <v>31.2973</v>
      </c>
      <c r="L262" s="4">
        <v>0.98429999999999995</v>
      </c>
      <c r="M262" s="4">
        <v>0</v>
      </c>
      <c r="N262" s="4">
        <v>8.2400000000000001E-2</v>
      </c>
      <c r="O262" s="4">
        <v>15.087999999999999</v>
      </c>
      <c r="P262" s="4">
        <v>2.7970999999999999</v>
      </c>
      <c r="Q262" s="4">
        <v>7.4999999999999997E-2</v>
      </c>
      <c r="R262" s="4">
        <v>0</v>
      </c>
      <c r="S262" s="4"/>
      <c r="T262" s="62">
        <v>100.6969</v>
      </c>
      <c r="U262" s="125">
        <v>0.74549826746271441</v>
      </c>
      <c r="V262" s="1"/>
      <c r="W262" s="1">
        <f t="shared" si="51"/>
        <v>0.83954666666666666</v>
      </c>
      <c r="X262" s="1">
        <f t="shared" si="52"/>
        <v>0.61367254901960788</v>
      </c>
      <c r="Y262" s="1">
        <f t="shared" si="53"/>
        <v>0.26942857142857141</v>
      </c>
      <c r="Z262" s="1">
        <f t="shared" si="54"/>
        <v>9.0229032258064515E-2</v>
      </c>
      <c r="AA262" s="1">
        <f t="shared" si="55"/>
        <v>1.6790933333333333</v>
      </c>
      <c r="AB262" s="1">
        <f t="shared" si="56"/>
        <v>0.92050882352941188</v>
      </c>
      <c r="AC262" s="1">
        <f t="shared" si="57"/>
        <v>0.26942857142857141</v>
      </c>
      <c r="AD262" s="1">
        <f t="shared" si="58"/>
        <v>4.5114516129032257E-2</v>
      </c>
      <c r="AE262" s="18">
        <f t="shared" si="59"/>
        <v>2.9141452444203488</v>
      </c>
      <c r="AF262" s="44">
        <f t="shared" si="60"/>
        <v>2.30474899842176</v>
      </c>
      <c r="AG262" s="44">
        <f t="shared" si="61"/>
        <v>1.6846725129973352</v>
      </c>
      <c r="AH262" s="44">
        <f t="shared" si="62"/>
        <v>0.73964349428207943</v>
      </c>
      <c r="AI262" s="44">
        <f t="shared" si="63"/>
        <v>0.24769947875679593</v>
      </c>
      <c r="AJ262" s="1">
        <f t="shared" si="64"/>
        <v>4.9767644844579708</v>
      </c>
      <c r="AK262" s="52">
        <f t="shared" si="65"/>
        <v>0.98734297303887542</v>
      </c>
      <c r="AL262" s="16">
        <f t="shared" si="66"/>
        <v>3.9894215114190952</v>
      </c>
      <c r="AM262" s="16">
        <f t="shared" si="67"/>
        <v>16</v>
      </c>
      <c r="AN262" s="16">
        <f t="shared" si="68"/>
        <v>16</v>
      </c>
      <c r="AO262" s="1"/>
    </row>
    <row r="263" spans="2:41" x14ac:dyDescent="0.25">
      <c r="B263" s="2" t="s">
        <v>154</v>
      </c>
      <c r="C263" s="2"/>
      <c r="D263" s="2" t="s">
        <v>32</v>
      </c>
      <c r="E263" s="2" t="s">
        <v>16</v>
      </c>
      <c r="F263" s="2">
        <v>9</v>
      </c>
      <c r="G263" s="2">
        <v>1140</v>
      </c>
      <c r="H263" s="2"/>
      <c r="I263" s="4">
        <v>50.044899999999998</v>
      </c>
      <c r="J263" s="4">
        <v>0</v>
      </c>
      <c r="K263" s="4">
        <v>31.145600000000002</v>
      </c>
      <c r="L263" s="4">
        <v>0.9304</v>
      </c>
      <c r="M263" s="4">
        <v>0</v>
      </c>
      <c r="N263" s="4">
        <v>9.6600000000000005E-2</v>
      </c>
      <c r="O263" s="4">
        <v>15.197800000000001</v>
      </c>
      <c r="P263" s="4">
        <v>2.8224</v>
      </c>
      <c r="Q263" s="4">
        <v>6.7500000000000004E-2</v>
      </c>
      <c r="R263" s="4">
        <v>0</v>
      </c>
      <c r="S263" s="4"/>
      <c r="T263" s="62">
        <v>100.3052</v>
      </c>
      <c r="U263" s="125">
        <v>0.7455213860924681</v>
      </c>
      <c r="V263" s="1"/>
      <c r="W263" s="1">
        <f t="shared" si="51"/>
        <v>0.83408166666666661</v>
      </c>
      <c r="X263" s="1">
        <f t="shared" si="52"/>
        <v>0.61069803921568633</v>
      </c>
      <c r="Y263" s="1">
        <f t="shared" si="53"/>
        <v>0.27138928571428572</v>
      </c>
      <c r="Z263" s="1">
        <f t="shared" si="54"/>
        <v>9.1045161290322585E-2</v>
      </c>
      <c r="AA263" s="1">
        <f t="shared" si="55"/>
        <v>1.6681633333333332</v>
      </c>
      <c r="AB263" s="1">
        <f t="shared" si="56"/>
        <v>0.91604705882352944</v>
      </c>
      <c r="AC263" s="1">
        <f t="shared" si="57"/>
        <v>0.27138928571428572</v>
      </c>
      <c r="AD263" s="1">
        <f t="shared" si="58"/>
        <v>4.5522580645161292E-2</v>
      </c>
      <c r="AE263" s="18">
        <f t="shared" si="59"/>
        <v>2.9011222585163097</v>
      </c>
      <c r="AF263" s="44">
        <f t="shared" si="60"/>
        <v>2.3000248658068818</v>
      </c>
      <c r="AG263" s="44">
        <f t="shared" si="61"/>
        <v>1.6840325496051565</v>
      </c>
      <c r="AH263" s="44">
        <f t="shared" si="62"/>
        <v>0.74837048984782728</v>
      </c>
      <c r="AI263" s="44">
        <f t="shared" si="63"/>
        <v>0.25106190826134944</v>
      </c>
      <c r="AJ263" s="1">
        <f t="shared" si="64"/>
        <v>4.9834898135212153</v>
      </c>
      <c r="AK263" s="52">
        <f t="shared" si="65"/>
        <v>0.99943239810917672</v>
      </c>
      <c r="AL263" s="16">
        <f t="shared" si="66"/>
        <v>3.9840574154120381</v>
      </c>
      <c r="AM263" s="16">
        <f t="shared" si="67"/>
        <v>16</v>
      </c>
      <c r="AN263" s="16">
        <f t="shared" si="68"/>
        <v>16</v>
      </c>
      <c r="AO263" s="1"/>
    </row>
    <row r="264" spans="2:41" x14ac:dyDescent="0.25">
      <c r="B264" s="2" t="s">
        <v>154</v>
      </c>
      <c r="C264" s="2"/>
      <c r="D264" s="2" t="s">
        <v>32</v>
      </c>
      <c r="E264" s="2" t="s">
        <v>17</v>
      </c>
      <c r="F264" s="2">
        <v>9</v>
      </c>
      <c r="G264" s="2">
        <v>1140</v>
      </c>
      <c r="H264" s="2"/>
      <c r="I264" s="4">
        <v>55.310899999999997</v>
      </c>
      <c r="J264" s="4">
        <v>0</v>
      </c>
      <c r="K264" s="4">
        <v>27.652200000000001</v>
      </c>
      <c r="L264" s="4">
        <v>1.0459000000000001</v>
      </c>
      <c r="M264" s="4">
        <v>0</v>
      </c>
      <c r="N264" s="4">
        <v>9.7000000000000003E-2</v>
      </c>
      <c r="O264" s="4">
        <v>11.152900000000001</v>
      </c>
      <c r="P264" s="4">
        <v>4.6816000000000004</v>
      </c>
      <c r="Q264" s="4">
        <v>0.15340000000000001</v>
      </c>
      <c r="R264" s="4">
        <v>0</v>
      </c>
      <c r="S264" s="4"/>
      <c r="T264" s="62">
        <v>100.0939</v>
      </c>
      <c r="U264" s="125">
        <v>0.56307382313207088</v>
      </c>
      <c r="V264" s="1"/>
      <c r="W264" s="1">
        <f t="shared" si="51"/>
        <v>0.92184833333333327</v>
      </c>
      <c r="X264" s="1">
        <f t="shared" si="52"/>
        <v>0.54220000000000002</v>
      </c>
      <c r="Y264" s="1">
        <f t="shared" si="53"/>
        <v>0.19915892857142858</v>
      </c>
      <c r="Z264" s="1">
        <f t="shared" si="54"/>
        <v>0.15101935483870968</v>
      </c>
      <c r="AA264" s="1">
        <f t="shared" si="55"/>
        <v>1.8436966666666665</v>
      </c>
      <c r="AB264" s="1">
        <f t="shared" si="56"/>
        <v>0.81330000000000002</v>
      </c>
      <c r="AC264" s="1">
        <f t="shared" si="57"/>
        <v>0.19915892857142858</v>
      </c>
      <c r="AD264" s="1">
        <f t="shared" si="58"/>
        <v>7.550967741935484E-2</v>
      </c>
      <c r="AE264" s="18">
        <f t="shared" si="59"/>
        <v>2.9316652726574501</v>
      </c>
      <c r="AF264" s="44">
        <f t="shared" si="60"/>
        <v>2.5155623104208225</v>
      </c>
      <c r="AG264" s="44">
        <f t="shared" si="61"/>
        <v>1.4795686398632133</v>
      </c>
      <c r="AH264" s="44">
        <f t="shared" si="62"/>
        <v>0.54346976219668652</v>
      </c>
      <c r="AI264" s="44">
        <f t="shared" si="63"/>
        <v>0.41210531433369546</v>
      </c>
      <c r="AJ264" s="1">
        <f t="shared" si="64"/>
        <v>4.9507060268144176</v>
      </c>
      <c r="AK264" s="52">
        <f t="shared" si="65"/>
        <v>0.95557507653038198</v>
      </c>
      <c r="AL264" s="16">
        <f t="shared" si="66"/>
        <v>3.995130950284036</v>
      </c>
      <c r="AM264" s="16">
        <f t="shared" si="67"/>
        <v>16</v>
      </c>
      <c r="AN264" s="16">
        <f t="shared" si="68"/>
        <v>15.999999999999998</v>
      </c>
      <c r="AO264" s="1"/>
    </row>
    <row r="265" spans="2:41" x14ac:dyDescent="0.25">
      <c r="B265" s="2" t="s">
        <v>154</v>
      </c>
      <c r="C265" s="2"/>
      <c r="D265" s="2" t="s">
        <v>32</v>
      </c>
      <c r="E265" s="2" t="s">
        <v>17</v>
      </c>
      <c r="F265" s="2">
        <v>9</v>
      </c>
      <c r="G265" s="2">
        <v>1140</v>
      </c>
      <c r="H265" s="2"/>
      <c r="I265" s="4">
        <v>55.527000000000001</v>
      </c>
      <c r="J265" s="4">
        <v>0</v>
      </c>
      <c r="K265" s="4">
        <v>27.242899999999999</v>
      </c>
      <c r="L265" s="4">
        <v>1.0958000000000001</v>
      </c>
      <c r="M265" s="4">
        <v>0</v>
      </c>
      <c r="N265" s="4">
        <v>0.1166</v>
      </c>
      <c r="O265" s="4">
        <v>10.576499999999999</v>
      </c>
      <c r="P265" s="4">
        <v>5.0259</v>
      </c>
      <c r="Q265" s="4">
        <v>0.1426</v>
      </c>
      <c r="R265" s="4">
        <v>0</v>
      </c>
      <c r="S265" s="4"/>
      <c r="T265" s="62">
        <v>99.7273</v>
      </c>
      <c r="U265" s="125">
        <v>0.53306436856125095</v>
      </c>
      <c r="V265" s="1"/>
      <c r="W265" s="1">
        <f t="shared" si="51"/>
        <v>0.92544999999999999</v>
      </c>
      <c r="X265" s="1">
        <f t="shared" si="52"/>
        <v>0.53417450980392156</v>
      </c>
      <c r="Y265" s="1">
        <f t="shared" si="53"/>
        <v>0.18886607142857142</v>
      </c>
      <c r="Z265" s="1">
        <f t="shared" si="54"/>
        <v>0.1621258064516129</v>
      </c>
      <c r="AA265" s="1">
        <f t="shared" si="55"/>
        <v>1.8509</v>
      </c>
      <c r="AB265" s="1">
        <f t="shared" si="56"/>
        <v>0.8012617647058824</v>
      </c>
      <c r="AC265" s="1">
        <f t="shared" si="57"/>
        <v>0.18886607142857142</v>
      </c>
      <c r="AD265" s="1">
        <f t="shared" si="58"/>
        <v>8.1062903225806449E-2</v>
      </c>
      <c r="AE265" s="18">
        <f t="shared" si="59"/>
        <v>2.92209073936026</v>
      </c>
      <c r="AF265" s="44">
        <f t="shared" si="60"/>
        <v>2.5336653308791113</v>
      </c>
      <c r="AG265" s="44">
        <f t="shared" si="61"/>
        <v>1.462444687589324</v>
      </c>
      <c r="AH265" s="44">
        <f t="shared" si="62"/>
        <v>0.51707106527409286</v>
      </c>
      <c r="AI265" s="44">
        <f t="shared" si="63"/>
        <v>0.44386248316739807</v>
      </c>
      <c r="AJ265" s="1">
        <f t="shared" si="64"/>
        <v>4.9570435669099266</v>
      </c>
      <c r="AK265" s="52">
        <f t="shared" si="65"/>
        <v>0.96093354844149093</v>
      </c>
      <c r="AL265" s="16">
        <f t="shared" si="66"/>
        <v>3.9961100184684355</v>
      </c>
      <c r="AM265" s="16">
        <f t="shared" si="67"/>
        <v>16</v>
      </c>
      <c r="AN265" s="16">
        <f t="shared" si="68"/>
        <v>16</v>
      </c>
      <c r="AO265" s="1"/>
    </row>
    <row r="266" spans="2:41" x14ac:dyDescent="0.25">
      <c r="B266" s="75" t="s">
        <v>154</v>
      </c>
      <c r="C266" s="75"/>
      <c r="D266" s="75" t="s">
        <v>32</v>
      </c>
      <c r="E266" s="75" t="s">
        <v>18</v>
      </c>
      <c r="F266" s="75">
        <v>9</v>
      </c>
      <c r="G266" s="75">
        <v>1140</v>
      </c>
      <c r="H266" s="75"/>
      <c r="I266" s="96">
        <v>44.862299999999998</v>
      </c>
      <c r="J266" s="96">
        <v>0</v>
      </c>
      <c r="K266" s="96">
        <v>34.8215</v>
      </c>
      <c r="L266" s="96">
        <v>0.77559999999999996</v>
      </c>
      <c r="M266" s="96">
        <v>0</v>
      </c>
      <c r="N266" s="96">
        <v>4.6699999999999998E-2</v>
      </c>
      <c r="O266" s="96">
        <v>17.388500000000001</v>
      </c>
      <c r="P266" s="96">
        <v>1.5541</v>
      </c>
      <c r="Q266" s="96">
        <v>2.9600000000000001E-2</v>
      </c>
      <c r="R266" s="96">
        <v>0</v>
      </c>
      <c r="S266" s="96"/>
      <c r="T266" s="99">
        <v>99.478300000000004</v>
      </c>
      <c r="U266" s="133">
        <v>0.85928640987072136</v>
      </c>
      <c r="V266" s="1"/>
      <c r="W266" s="1">
        <f t="shared" si="51"/>
        <v>0.74770499999999995</v>
      </c>
      <c r="X266" s="1">
        <f t="shared" si="52"/>
        <v>0.68277450980392163</v>
      </c>
      <c r="Y266" s="1">
        <f t="shared" si="53"/>
        <v>0.31050892857142859</v>
      </c>
      <c r="Z266" s="1">
        <f t="shared" si="54"/>
        <v>5.0132258064516128E-2</v>
      </c>
      <c r="AA266" s="1">
        <f t="shared" si="55"/>
        <v>1.4954099999999999</v>
      </c>
      <c r="AB266" s="1">
        <f t="shared" si="56"/>
        <v>1.0241617647058825</v>
      </c>
      <c r="AC266" s="1">
        <f t="shared" si="57"/>
        <v>0.31050892857142859</v>
      </c>
      <c r="AD266" s="1">
        <f t="shared" si="58"/>
        <v>2.5066129032258064E-2</v>
      </c>
      <c r="AE266" s="18">
        <f t="shared" si="59"/>
        <v>2.8551468223095693</v>
      </c>
      <c r="AF266" s="44">
        <f t="shared" si="60"/>
        <v>2.0950376188224764</v>
      </c>
      <c r="AG266" s="44">
        <f t="shared" si="61"/>
        <v>1.9131051460299069</v>
      </c>
      <c r="AH266" s="44">
        <f t="shared" si="62"/>
        <v>0.87003281553206702</v>
      </c>
      <c r="AI266" s="44">
        <f t="shared" si="63"/>
        <v>0.1404684555562391</v>
      </c>
      <c r="AJ266" s="1">
        <f t="shared" si="64"/>
        <v>5.0186440359406896</v>
      </c>
      <c r="AK266" s="52">
        <f t="shared" si="65"/>
        <v>1.0105012710883061</v>
      </c>
      <c r="AL266" s="16">
        <f t="shared" si="66"/>
        <v>4.0081427648523835</v>
      </c>
      <c r="AM266" s="16">
        <f t="shared" si="67"/>
        <v>16</v>
      </c>
      <c r="AN266" s="16">
        <f t="shared" si="68"/>
        <v>15.999999999999998</v>
      </c>
      <c r="AO266" s="1"/>
    </row>
    <row r="267" spans="2:41" x14ac:dyDescent="0.25">
      <c r="B267" s="75" t="s">
        <v>154</v>
      </c>
      <c r="C267" s="75"/>
      <c r="D267" s="75" t="s">
        <v>32</v>
      </c>
      <c r="E267" s="75" t="s">
        <v>18</v>
      </c>
      <c r="F267" s="75">
        <v>9</v>
      </c>
      <c r="G267" s="75">
        <v>1140</v>
      </c>
      <c r="H267" s="75"/>
      <c r="I267" s="96">
        <v>45.323399999999999</v>
      </c>
      <c r="J267" s="96">
        <v>0</v>
      </c>
      <c r="K267" s="96">
        <v>33.843499999999999</v>
      </c>
      <c r="L267" s="96">
        <v>0.8831</v>
      </c>
      <c r="M267" s="96">
        <v>0</v>
      </c>
      <c r="N267" s="96">
        <v>5.79E-2</v>
      </c>
      <c r="O267" s="96">
        <v>17.005400000000002</v>
      </c>
      <c r="P267" s="96">
        <v>1.6796</v>
      </c>
      <c r="Q267" s="96">
        <v>6.93E-2</v>
      </c>
      <c r="R267" s="96">
        <v>0</v>
      </c>
      <c r="S267" s="96"/>
      <c r="T267" s="99">
        <v>98.862200000000001</v>
      </c>
      <c r="U267" s="133">
        <v>0.84489454521574847</v>
      </c>
      <c r="V267" s="18"/>
      <c r="W267" s="1">
        <f t="shared" si="51"/>
        <v>0.75539000000000001</v>
      </c>
      <c r="X267" s="1">
        <f t="shared" si="52"/>
        <v>0.66359803921568628</v>
      </c>
      <c r="Y267" s="1">
        <f t="shared" si="53"/>
        <v>0.30366785714285716</v>
      </c>
      <c r="Z267" s="1">
        <f t="shared" si="54"/>
        <v>5.4180645161290321E-2</v>
      </c>
      <c r="AA267" s="1">
        <f t="shared" si="55"/>
        <v>1.51078</v>
      </c>
      <c r="AB267" s="1">
        <f t="shared" si="56"/>
        <v>0.99539705882352947</v>
      </c>
      <c r="AC267" s="1">
        <f t="shared" si="57"/>
        <v>0.30366785714285716</v>
      </c>
      <c r="AD267" s="1">
        <f t="shared" si="58"/>
        <v>2.709032258064516E-2</v>
      </c>
      <c r="AE267" s="18">
        <f t="shared" si="59"/>
        <v>2.8369352385470314</v>
      </c>
      <c r="AF267" s="44">
        <f t="shared" si="60"/>
        <v>2.1301578964118519</v>
      </c>
      <c r="AG267" s="44">
        <f t="shared" si="61"/>
        <v>1.8713096589559246</v>
      </c>
      <c r="AH267" s="44">
        <f t="shared" si="62"/>
        <v>0.85632651184066955</v>
      </c>
      <c r="AI267" s="44">
        <f t="shared" si="63"/>
        <v>0.15278641380348054</v>
      </c>
      <c r="AJ267" s="1">
        <f t="shared" si="64"/>
        <v>5.0105804810119263</v>
      </c>
      <c r="AK267" s="52">
        <f t="shared" si="65"/>
        <v>1.00911292564415</v>
      </c>
      <c r="AL267" s="16">
        <f t="shared" si="66"/>
        <v>4.0014675553677765</v>
      </c>
      <c r="AM267" s="16">
        <f t="shared" si="67"/>
        <v>16</v>
      </c>
      <c r="AN267" s="16">
        <f t="shared" si="68"/>
        <v>16</v>
      </c>
      <c r="AO267" s="18"/>
    </row>
    <row r="268" spans="2:41" x14ac:dyDescent="0.25">
      <c r="B268" s="75" t="s">
        <v>154</v>
      </c>
      <c r="C268" s="75"/>
      <c r="D268" s="75" t="s">
        <v>32</v>
      </c>
      <c r="E268" s="75" t="s">
        <v>19</v>
      </c>
      <c r="F268" s="75">
        <v>9</v>
      </c>
      <c r="G268" s="75">
        <v>1140</v>
      </c>
      <c r="H268" s="75"/>
      <c r="I268" s="96">
        <v>53.947400000000002</v>
      </c>
      <c r="J268" s="96">
        <v>0</v>
      </c>
      <c r="K268" s="96">
        <v>28.173100000000002</v>
      </c>
      <c r="L268" s="96">
        <v>1.0547</v>
      </c>
      <c r="M268" s="96">
        <v>0</v>
      </c>
      <c r="N268" s="96">
        <v>8.09E-2</v>
      </c>
      <c r="O268" s="96">
        <v>11.1534</v>
      </c>
      <c r="P268" s="96">
        <v>4.9462999999999999</v>
      </c>
      <c r="Q268" s="96">
        <v>0.1477</v>
      </c>
      <c r="R268" s="96">
        <v>0</v>
      </c>
      <c r="S268" s="96"/>
      <c r="T268" s="99">
        <v>99.503500000000003</v>
      </c>
      <c r="U268" s="133">
        <v>0.54997380310361643</v>
      </c>
      <c r="V268" s="18"/>
      <c r="W268" s="1">
        <f t="shared" si="51"/>
        <v>0.89912333333333339</v>
      </c>
      <c r="X268" s="1">
        <f t="shared" si="52"/>
        <v>0.55241372549019607</v>
      </c>
      <c r="Y268" s="1">
        <f t="shared" si="53"/>
        <v>0.19916785714285715</v>
      </c>
      <c r="Z268" s="1">
        <f t="shared" si="54"/>
        <v>0.15955806451612903</v>
      </c>
      <c r="AA268" s="1">
        <f t="shared" si="55"/>
        <v>1.7982466666666668</v>
      </c>
      <c r="AB268" s="1">
        <f t="shared" si="56"/>
        <v>0.82862058823529416</v>
      </c>
      <c r="AC268" s="1">
        <f t="shared" si="57"/>
        <v>0.19916785714285715</v>
      </c>
      <c r="AD268" s="1">
        <f t="shared" si="58"/>
        <v>7.9779032258064514E-2</v>
      </c>
      <c r="AE268" s="18">
        <f t="shared" si="59"/>
        <v>2.9058141443028824</v>
      </c>
      <c r="AF268" s="44">
        <f t="shared" si="60"/>
        <v>2.4753774018098107</v>
      </c>
      <c r="AG268" s="44">
        <f t="shared" si="61"/>
        <v>1.5208508130452991</v>
      </c>
      <c r="AH268" s="44">
        <f t="shared" si="62"/>
        <v>0.54832923856013072</v>
      </c>
      <c r="AI268" s="44">
        <f t="shared" si="63"/>
        <v>0.43927947650459992</v>
      </c>
      <c r="AJ268" s="1">
        <f t="shared" si="64"/>
        <v>4.9838369299198408</v>
      </c>
      <c r="AK268" s="52">
        <f t="shared" si="65"/>
        <v>0.98760871506473058</v>
      </c>
      <c r="AL268" s="16">
        <f t="shared" si="66"/>
        <v>3.99622821485511</v>
      </c>
      <c r="AM268" s="16">
        <f t="shared" si="67"/>
        <v>16</v>
      </c>
      <c r="AN268" s="16">
        <f t="shared" si="68"/>
        <v>16</v>
      </c>
      <c r="AO268" s="18"/>
    </row>
    <row r="269" spans="2:41" x14ac:dyDescent="0.25">
      <c r="B269" s="75" t="s">
        <v>154</v>
      </c>
      <c r="C269" s="75"/>
      <c r="D269" s="75" t="s">
        <v>32</v>
      </c>
      <c r="E269" s="75" t="s">
        <v>19</v>
      </c>
      <c r="F269" s="75">
        <v>9</v>
      </c>
      <c r="G269" s="75">
        <v>1140</v>
      </c>
      <c r="H269" s="75"/>
      <c r="I269" s="96">
        <v>54.598300000000002</v>
      </c>
      <c r="J269" s="96">
        <v>0</v>
      </c>
      <c r="K269" s="96">
        <v>27.864000000000001</v>
      </c>
      <c r="L269" s="96">
        <v>1.0412999999999999</v>
      </c>
      <c r="M269" s="96">
        <v>0</v>
      </c>
      <c r="N269" s="96">
        <v>0.1157</v>
      </c>
      <c r="O269" s="96">
        <v>10.6449</v>
      </c>
      <c r="P269" s="96">
        <v>5.2310999999999996</v>
      </c>
      <c r="Q269" s="96">
        <v>0.13350000000000001</v>
      </c>
      <c r="R269" s="96">
        <v>0</v>
      </c>
      <c r="S269" s="96"/>
      <c r="T269" s="99">
        <v>99.628800000000012</v>
      </c>
      <c r="U269" s="133">
        <v>0.52515981428950476</v>
      </c>
      <c r="V269" s="18"/>
      <c r="W269" s="1">
        <f t="shared" si="51"/>
        <v>0.90997166666666673</v>
      </c>
      <c r="X269" s="1">
        <f t="shared" si="52"/>
        <v>0.5463529411764706</v>
      </c>
      <c r="Y269" s="1">
        <f t="shared" si="53"/>
        <v>0.19008749999999999</v>
      </c>
      <c r="Z269" s="1">
        <f t="shared" si="54"/>
        <v>0.16874516129032258</v>
      </c>
      <c r="AA269" s="1">
        <f t="shared" si="55"/>
        <v>1.8199433333333335</v>
      </c>
      <c r="AB269" s="1">
        <f t="shared" si="56"/>
        <v>0.81952941176470584</v>
      </c>
      <c r="AC269" s="1">
        <f t="shared" si="57"/>
        <v>0.19008749999999999</v>
      </c>
      <c r="AD269" s="1">
        <f t="shared" si="58"/>
        <v>8.4372580645161288E-2</v>
      </c>
      <c r="AE269" s="18">
        <f t="shared" si="59"/>
        <v>2.9139328257432009</v>
      </c>
      <c r="AF269" s="44">
        <f t="shared" si="60"/>
        <v>2.4982639507060775</v>
      </c>
      <c r="AG269" s="44">
        <f t="shared" si="61"/>
        <v>1.4999740182057844</v>
      </c>
      <c r="AH269" s="44">
        <f t="shared" si="62"/>
        <v>0.52187201659741222</v>
      </c>
      <c r="AI269" s="44">
        <f t="shared" si="63"/>
        <v>0.4632781093635101</v>
      </c>
      <c r="AJ269" s="90">
        <f t="shared" si="64"/>
        <v>4.983388094872784</v>
      </c>
      <c r="AK269" s="16">
        <f t="shared" si="65"/>
        <v>0.98515012596092233</v>
      </c>
      <c r="AL269" s="16">
        <f t="shared" si="66"/>
        <v>3.9982379689118619</v>
      </c>
      <c r="AM269" s="16">
        <f t="shared" si="67"/>
        <v>16</v>
      </c>
      <c r="AN269" s="16">
        <f t="shared" si="68"/>
        <v>15.999999999999996</v>
      </c>
      <c r="AO269" s="18"/>
    </row>
    <row r="270" spans="2:41" x14ac:dyDescent="0.25">
      <c r="B270" s="57" t="s">
        <v>135</v>
      </c>
      <c r="C270" s="57"/>
      <c r="D270" s="19"/>
      <c r="E270" s="19"/>
      <c r="F270" s="19"/>
      <c r="G270" s="19"/>
      <c r="H270" s="19"/>
      <c r="I270" s="58">
        <f>AVERAGE(I260:I261,I264:I265,I268:I269)</f>
        <v>55.007849999999998</v>
      </c>
      <c r="J270" s="58">
        <f t="shared" ref="J270:R270" si="69">AVERAGE(J260:J261,J264:J265,J268:J269)</f>
        <v>0</v>
      </c>
      <c r="K270" s="58">
        <f t="shared" si="69"/>
        <v>27.525400000000001</v>
      </c>
      <c r="L270" s="58">
        <f t="shared" si="69"/>
        <v>0.99976666666666658</v>
      </c>
      <c r="M270" s="58">
        <f t="shared" si="69"/>
        <v>0</v>
      </c>
      <c r="N270" s="58">
        <f t="shared" si="69"/>
        <v>0.10828333333333334</v>
      </c>
      <c r="O270" s="58">
        <f t="shared" si="69"/>
        <v>11.127683333333332</v>
      </c>
      <c r="P270" s="58">
        <f t="shared" si="69"/>
        <v>4.7607999999999997</v>
      </c>
      <c r="Q270" s="58">
        <f t="shared" si="69"/>
        <v>0.13976666666666668</v>
      </c>
      <c r="R270" s="58">
        <f t="shared" si="69"/>
        <v>0</v>
      </c>
      <c r="S270" s="58"/>
      <c r="T270" s="58"/>
      <c r="U270" s="134">
        <f t="shared" ref="U270" si="70">AVERAGE(U260:U261,U264:U265,U268:U269)</f>
        <v>0.55926877992778989</v>
      </c>
      <c r="V270" s="18"/>
      <c r="W270" s="1"/>
      <c r="X270" s="1"/>
      <c r="Y270" s="1"/>
      <c r="Z270" s="1"/>
      <c r="AA270" s="1"/>
      <c r="AB270" s="1"/>
      <c r="AC270" s="1"/>
      <c r="AD270" s="1"/>
      <c r="AE270" s="18"/>
      <c r="AF270" s="44"/>
      <c r="AG270" s="44"/>
      <c r="AH270" s="44"/>
      <c r="AI270" s="44"/>
      <c r="AJ270" s="90"/>
      <c r="AK270" s="16"/>
      <c r="AL270" s="16"/>
      <c r="AM270" s="16"/>
      <c r="AN270" s="16"/>
      <c r="AO270" s="18"/>
    </row>
    <row r="271" spans="2:41" x14ac:dyDescent="0.25">
      <c r="B271" s="57" t="s">
        <v>136</v>
      </c>
      <c r="C271" s="57"/>
      <c r="D271" s="19"/>
      <c r="E271" s="19"/>
      <c r="F271" s="19"/>
      <c r="G271" s="19"/>
      <c r="H271" s="19"/>
      <c r="I271" s="58">
        <f>STDEV(I260:I261,I264:I265,I268:I269)</f>
        <v>0.64198421398037431</v>
      </c>
      <c r="J271" s="58">
        <f t="shared" ref="J271:R271" si="71">STDEV(J260:J261,J264:J265,J268:J269)</f>
        <v>0</v>
      </c>
      <c r="K271" s="58">
        <f t="shared" si="71"/>
        <v>0.44403419688127671</v>
      </c>
      <c r="L271" s="58">
        <f t="shared" si="71"/>
        <v>0.10136641784470174</v>
      </c>
      <c r="M271" s="58">
        <f t="shared" si="71"/>
        <v>0</v>
      </c>
      <c r="N271" s="58">
        <f t="shared" si="71"/>
        <v>1.6795882431913545E-2</v>
      </c>
      <c r="O271" s="58">
        <f t="shared" si="71"/>
        <v>0.47297137933142108</v>
      </c>
      <c r="P271" s="58">
        <f t="shared" si="71"/>
        <v>0.40038092861673619</v>
      </c>
      <c r="Q271" s="58">
        <f t="shared" si="71"/>
        <v>1.1190472137790553E-2</v>
      </c>
      <c r="R271" s="58">
        <f t="shared" si="71"/>
        <v>0</v>
      </c>
      <c r="S271" s="58"/>
      <c r="T271" s="58"/>
      <c r="U271" s="134">
        <f t="shared" ref="U271" si="72">STDEV(U260:U261,U264:U265,U268:U269)</f>
        <v>3.0868860218028794E-2</v>
      </c>
      <c r="V271" s="18"/>
      <c r="W271" s="1"/>
      <c r="X271" s="1"/>
      <c r="Y271" s="1"/>
      <c r="Z271" s="1"/>
      <c r="AA271" s="1"/>
      <c r="AB271" s="1"/>
      <c r="AC271" s="1"/>
      <c r="AD271" s="1"/>
      <c r="AE271" s="18"/>
      <c r="AF271" s="44"/>
      <c r="AG271" s="44"/>
      <c r="AH271" s="44"/>
      <c r="AI271" s="44"/>
      <c r="AJ271" s="1"/>
      <c r="AK271" s="52"/>
      <c r="AL271" s="16"/>
      <c r="AM271" s="16"/>
      <c r="AN271" s="16"/>
      <c r="AO271" s="18"/>
    </row>
    <row r="272" spans="2:41" x14ac:dyDescent="0.25">
      <c r="B272" s="57" t="s">
        <v>168</v>
      </c>
      <c r="C272" s="57"/>
      <c r="D272" s="19"/>
      <c r="E272" s="19"/>
      <c r="F272" s="19"/>
      <c r="G272" s="19"/>
      <c r="H272" s="19"/>
      <c r="I272" s="58">
        <f>AVERAGE(I258:I259,I262:I263,I266:I267)</f>
        <v>47.232300000000002</v>
      </c>
      <c r="J272" s="58">
        <f t="shared" ref="J272:R272" si="73">AVERAGE(J258:J259,J262:J263,J266:J267)</f>
        <v>0</v>
      </c>
      <c r="K272" s="58">
        <f t="shared" si="73"/>
        <v>33.01005</v>
      </c>
      <c r="L272" s="58">
        <f t="shared" si="73"/>
        <v>0.84284999999999999</v>
      </c>
      <c r="M272" s="58">
        <f t="shared" si="73"/>
        <v>0</v>
      </c>
      <c r="N272" s="58">
        <f t="shared" si="73"/>
        <v>6.2450000000000006E-2</v>
      </c>
      <c r="O272" s="58">
        <f t="shared" si="73"/>
        <v>16.816516666666669</v>
      </c>
      <c r="P272" s="58">
        <f t="shared" si="73"/>
        <v>1.8146500000000001</v>
      </c>
      <c r="Q272" s="58">
        <f t="shared" si="73"/>
        <v>5.1783333333333327E-2</v>
      </c>
      <c r="R272" s="58">
        <f t="shared" si="73"/>
        <v>0</v>
      </c>
      <c r="S272" s="58"/>
      <c r="T272" s="58"/>
      <c r="U272" s="134">
        <f t="shared" ref="U272" si="74">AVERAGE(U258:U259,U262:U263,U266:U267)</f>
        <v>0.83448214090712725</v>
      </c>
      <c r="V272" s="18"/>
      <c r="W272" s="1"/>
      <c r="X272" s="1"/>
      <c r="Y272" s="1"/>
      <c r="Z272" s="1"/>
      <c r="AA272" s="1"/>
      <c r="AB272" s="1"/>
      <c r="AC272" s="1"/>
      <c r="AD272" s="1"/>
      <c r="AE272" s="18"/>
      <c r="AF272" s="44"/>
      <c r="AG272" s="44"/>
      <c r="AH272" s="44"/>
      <c r="AI272" s="44"/>
      <c r="AJ272" s="1"/>
      <c r="AK272" s="52"/>
      <c r="AL272" s="16"/>
      <c r="AM272" s="16"/>
      <c r="AN272" s="16"/>
      <c r="AO272" s="18"/>
    </row>
    <row r="273" spans="2:56" x14ac:dyDescent="0.25">
      <c r="B273" s="59" t="s">
        <v>169</v>
      </c>
      <c r="C273" s="59"/>
      <c r="D273" s="20"/>
      <c r="E273" s="20"/>
      <c r="F273" s="20"/>
      <c r="G273" s="20"/>
      <c r="H273" s="20"/>
      <c r="I273" s="60">
        <f>STDEV(I258:I259,I262:I263,I266:I267)</f>
        <v>2.3979024133604763</v>
      </c>
      <c r="J273" s="60">
        <f t="shared" ref="J273:R273" si="75">STDEV(J258:J259,J262:J263,J266:J267)</f>
        <v>0</v>
      </c>
      <c r="K273" s="60">
        <f t="shared" si="75"/>
        <v>1.4722401023610239</v>
      </c>
      <c r="L273" s="60">
        <f t="shared" si="75"/>
        <v>0.10669475619729328</v>
      </c>
      <c r="M273" s="60">
        <f t="shared" si="75"/>
        <v>0</v>
      </c>
      <c r="N273" s="60">
        <f t="shared" si="75"/>
        <v>2.2957939803039801E-2</v>
      </c>
      <c r="O273" s="60">
        <f t="shared" si="75"/>
        <v>1.3667878290600435</v>
      </c>
      <c r="P273" s="60">
        <f t="shared" si="75"/>
        <v>0.81745682393628583</v>
      </c>
      <c r="Q273" s="60">
        <f t="shared" si="75"/>
        <v>2.3266750238627378E-2</v>
      </c>
      <c r="R273" s="60">
        <f t="shared" si="75"/>
        <v>0</v>
      </c>
      <c r="S273" s="60"/>
      <c r="T273" s="60"/>
      <c r="U273" s="129">
        <f t="shared" ref="U273" si="76">STDEV(U258:U259,U262:U263,U266:U267)</f>
        <v>7.3188278190297051E-2</v>
      </c>
      <c r="V273" s="18"/>
      <c r="W273" s="11"/>
      <c r="X273" s="11"/>
      <c r="Y273" s="11"/>
      <c r="Z273" s="11"/>
      <c r="AA273" s="11"/>
      <c r="AB273" s="11"/>
      <c r="AC273" s="11"/>
      <c r="AD273" s="11"/>
      <c r="AE273" s="21"/>
      <c r="AF273" s="45"/>
      <c r="AG273" s="45"/>
      <c r="AH273" s="45"/>
      <c r="AI273" s="45"/>
      <c r="AJ273" s="11"/>
      <c r="AK273" s="53"/>
      <c r="AL273" s="46"/>
      <c r="AM273" s="46"/>
      <c r="AN273" s="46"/>
      <c r="AO273" s="18"/>
    </row>
    <row r="274" spans="2:56" x14ac:dyDescent="0.25">
      <c r="B274" s="75" t="s">
        <v>30</v>
      </c>
      <c r="C274" s="75"/>
      <c r="D274" s="75" t="s">
        <v>32</v>
      </c>
      <c r="E274" s="75" t="s">
        <v>14</v>
      </c>
      <c r="F274" s="75">
        <v>9</v>
      </c>
      <c r="G274" s="75">
        <v>1120</v>
      </c>
      <c r="H274" s="75"/>
      <c r="I274" s="96">
        <v>44.338099999999997</v>
      </c>
      <c r="J274" s="96">
        <v>0</v>
      </c>
      <c r="K274" s="96">
        <v>34.948500000000003</v>
      </c>
      <c r="L274" s="96">
        <v>0.77449999999999997</v>
      </c>
      <c r="M274" s="96">
        <v>0</v>
      </c>
      <c r="N274" s="96">
        <v>6.5100000000000005E-2</v>
      </c>
      <c r="O274" s="96">
        <v>17.863900000000001</v>
      </c>
      <c r="P274" s="96">
        <v>1.3553999999999999</v>
      </c>
      <c r="Q274" s="96">
        <v>4.2999999999999997E-2</v>
      </c>
      <c r="R274" s="96">
        <v>0</v>
      </c>
      <c r="S274" s="96"/>
      <c r="T274" s="99">
        <v>99.388500000000008</v>
      </c>
      <c r="U274" s="133">
        <v>0.87706693663402147</v>
      </c>
      <c r="V274" s="18"/>
      <c r="W274" s="1">
        <f t="shared" si="51"/>
        <v>0.73896833333333334</v>
      </c>
      <c r="X274" s="1">
        <f t="shared" si="52"/>
        <v>0.685264705882353</v>
      </c>
      <c r="Y274" s="1">
        <f t="shared" si="53"/>
        <v>0.31899821428571429</v>
      </c>
      <c r="Z274" s="1">
        <f t="shared" si="54"/>
        <v>4.3722580645161289E-2</v>
      </c>
      <c r="AA274" s="1">
        <f t="shared" si="55"/>
        <v>1.4779366666666667</v>
      </c>
      <c r="AB274" s="1">
        <f t="shared" si="56"/>
        <v>1.0278970588235294</v>
      </c>
      <c r="AC274" s="1">
        <f t="shared" si="57"/>
        <v>0.31899821428571429</v>
      </c>
      <c r="AD274" s="1">
        <f t="shared" si="58"/>
        <v>2.1861290322580645E-2</v>
      </c>
      <c r="AE274" s="18">
        <f t="shared" si="59"/>
        <v>2.8466932300984906</v>
      </c>
      <c r="AF274" s="44">
        <f t="shared" si="60"/>
        <v>2.0767066167021202</v>
      </c>
      <c r="AG274" s="44">
        <f t="shared" si="61"/>
        <v>1.9257844818316276</v>
      </c>
      <c r="AH274" s="44">
        <f t="shared" si="62"/>
        <v>0.89647373566747834</v>
      </c>
      <c r="AI274" s="44">
        <f t="shared" si="63"/>
        <v>0.1228726163616824</v>
      </c>
      <c r="AJ274" s="1">
        <f t="shared" si="64"/>
        <v>5.0218374505629084</v>
      </c>
      <c r="AK274" s="52">
        <f t="shared" si="65"/>
        <v>1.0193463520291608</v>
      </c>
      <c r="AL274" s="16">
        <f t="shared" si="66"/>
        <v>4.0024910985337474</v>
      </c>
      <c r="AM274" s="16">
        <f t="shared" si="67"/>
        <v>16</v>
      </c>
      <c r="AN274" s="16">
        <f t="shared" si="68"/>
        <v>16.000000000000004</v>
      </c>
      <c r="AO274" s="18"/>
    </row>
    <row r="275" spans="2:56" x14ac:dyDescent="0.25">
      <c r="B275" s="75" t="s">
        <v>30</v>
      </c>
      <c r="C275" s="75"/>
      <c r="D275" s="75" t="s">
        <v>32</v>
      </c>
      <c r="E275" s="75" t="s">
        <v>14</v>
      </c>
      <c r="F275" s="75">
        <v>9</v>
      </c>
      <c r="G275" s="75">
        <v>1120</v>
      </c>
      <c r="H275" s="75"/>
      <c r="I275" s="96">
        <v>47.103499999999997</v>
      </c>
      <c r="J275" s="96">
        <v>0</v>
      </c>
      <c r="K275" s="96">
        <v>32.897199999999998</v>
      </c>
      <c r="L275" s="96">
        <v>2.5293000000000001</v>
      </c>
      <c r="M275" s="96">
        <v>0</v>
      </c>
      <c r="N275" s="96">
        <v>0.47489999999999999</v>
      </c>
      <c r="O275" s="96">
        <v>16.431699999999999</v>
      </c>
      <c r="P275" s="96">
        <v>1.913</v>
      </c>
      <c r="Q275" s="96">
        <v>0.1835</v>
      </c>
      <c r="R275" s="96">
        <v>0</v>
      </c>
      <c r="S275" s="96"/>
      <c r="T275" s="99">
        <v>101.53309999999999</v>
      </c>
      <c r="U275" s="133">
        <v>0.81701504718486784</v>
      </c>
      <c r="V275" s="18"/>
      <c r="W275" s="1">
        <f t="shared" si="51"/>
        <v>0.7850583333333333</v>
      </c>
      <c r="X275" s="1">
        <f t="shared" si="52"/>
        <v>0.64504313725490192</v>
      </c>
      <c r="Y275" s="1">
        <f t="shared" si="53"/>
        <v>0.29342321428571427</v>
      </c>
      <c r="Z275" s="1">
        <f t="shared" si="54"/>
        <v>6.170967741935484E-2</v>
      </c>
      <c r="AA275" s="1">
        <f t="shared" si="55"/>
        <v>1.5701166666666666</v>
      </c>
      <c r="AB275" s="1">
        <f t="shared" si="56"/>
        <v>0.96756470588235288</v>
      </c>
      <c r="AC275" s="1">
        <f t="shared" si="57"/>
        <v>0.29342321428571427</v>
      </c>
      <c r="AD275" s="1">
        <f t="shared" si="58"/>
        <v>3.085483870967742E-2</v>
      </c>
      <c r="AE275" s="18">
        <f t="shared" si="59"/>
        <v>2.861959425544411</v>
      </c>
      <c r="AF275" s="44">
        <f t="shared" si="60"/>
        <v>2.1944639084014885</v>
      </c>
      <c r="AG275" s="44">
        <f t="shared" si="61"/>
        <v>1.8030811520179391</v>
      </c>
      <c r="AH275" s="44">
        <f t="shared" si="62"/>
        <v>0.82020230382517989</v>
      </c>
      <c r="AI275" s="44">
        <f t="shared" si="63"/>
        <v>0.17249630268987123</v>
      </c>
      <c r="AJ275" s="1">
        <f t="shared" si="64"/>
        <v>4.9902436669344787</v>
      </c>
      <c r="AK275" s="52">
        <f t="shared" si="65"/>
        <v>0.99269860651505115</v>
      </c>
      <c r="AL275" s="16">
        <f t="shared" si="66"/>
        <v>3.9975450604194274</v>
      </c>
      <c r="AM275" s="16">
        <f t="shared" si="67"/>
        <v>16</v>
      </c>
      <c r="AN275" s="16">
        <f t="shared" si="68"/>
        <v>16.000000000000004</v>
      </c>
      <c r="AO275" s="18"/>
    </row>
    <row r="276" spans="2:56" x14ac:dyDescent="0.25">
      <c r="B276" s="75" t="s">
        <v>30</v>
      </c>
      <c r="C276" s="75"/>
      <c r="D276" s="75" t="s">
        <v>32</v>
      </c>
      <c r="E276" s="75" t="s">
        <v>15</v>
      </c>
      <c r="F276" s="75">
        <v>9</v>
      </c>
      <c r="G276" s="75">
        <v>1120</v>
      </c>
      <c r="H276" s="75"/>
      <c r="I276" s="96">
        <v>52.1753</v>
      </c>
      <c r="J276" s="96">
        <v>0</v>
      </c>
      <c r="K276" s="96">
        <v>29.189</v>
      </c>
      <c r="L276" s="96">
        <v>1.1344000000000001</v>
      </c>
      <c r="M276" s="96">
        <v>0</v>
      </c>
      <c r="N276" s="96">
        <v>9.1700000000000004E-2</v>
      </c>
      <c r="O276" s="96">
        <v>11.378299999999999</v>
      </c>
      <c r="P276" s="96">
        <v>5.0613000000000001</v>
      </c>
      <c r="Q276" s="96">
        <v>0.1598</v>
      </c>
      <c r="R276" s="96">
        <v>0</v>
      </c>
      <c r="S276" s="96"/>
      <c r="T276" s="99">
        <v>99.189800000000005</v>
      </c>
      <c r="U276" s="133">
        <v>0.54895284775382824</v>
      </c>
      <c r="V276" s="18"/>
      <c r="W276" s="1">
        <f t="shared" si="51"/>
        <v>0.8695883333333333</v>
      </c>
      <c r="X276" s="1">
        <f t="shared" si="52"/>
        <v>0.57233333333333336</v>
      </c>
      <c r="Y276" s="1">
        <f t="shared" si="53"/>
        <v>0.20318392857142856</v>
      </c>
      <c r="Z276" s="1">
        <f t="shared" si="54"/>
        <v>0.16326774193548388</v>
      </c>
      <c r="AA276" s="1">
        <f t="shared" si="55"/>
        <v>1.7391766666666666</v>
      </c>
      <c r="AB276" s="1">
        <f t="shared" si="56"/>
        <v>0.85850000000000004</v>
      </c>
      <c r="AC276" s="1">
        <f t="shared" si="57"/>
        <v>0.20318392857142856</v>
      </c>
      <c r="AD276" s="1">
        <f t="shared" si="58"/>
        <v>8.1633870967741939E-2</v>
      </c>
      <c r="AE276" s="18">
        <f t="shared" si="59"/>
        <v>2.8824944662058374</v>
      </c>
      <c r="AF276" s="44">
        <f t="shared" si="60"/>
        <v>2.413432791711001</v>
      </c>
      <c r="AG276" s="44">
        <f t="shared" si="61"/>
        <v>1.5884390136205406</v>
      </c>
      <c r="AH276" s="44">
        <f t="shared" si="62"/>
        <v>0.56391137871324348</v>
      </c>
      <c r="AI276" s="44">
        <f t="shared" si="63"/>
        <v>0.45312903486788519</v>
      </c>
      <c r="AJ276" s="1">
        <f t="shared" si="64"/>
        <v>5.0189122189126696</v>
      </c>
      <c r="AK276" s="52">
        <f t="shared" si="65"/>
        <v>1.0170404135811286</v>
      </c>
      <c r="AL276" s="16">
        <f t="shared" si="66"/>
        <v>4.0018718053315414</v>
      </c>
      <c r="AM276" s="16">
        <f t="shared" si="67"/>
        <v>16</v>
      </c>
      <c r="AN276" s="16">
        <f t="shared" si="68"/>
        <v>15.999999999999996</v>
      </c>
      <c r="AO276" s="18"/>
    </row>
    <row r="277" spans="2:56" x14ac:dyDescent="0.25">
      <c r="B277" s="75" t="s">
        <v>30</v>
      </c>
      <c r="C277" s="75"/>
      <c r="D277" s="75" t="s">
        <v>32</v>
      </c>
      <c r="E277" s="75" t="s">
        <v>15</v>
      </c>
      <c r="F277" s="75">
        <v>9</v>
      </c>
      <c r="G277" s="75">
        <v>1120</v>
      </c>
      <c r="H277" s="75"/>
      <c r="I277" s="96">
        <v>53.184800000000003</v>
      </c>
      <c r="J277" s="96">
        <v>0</v>
      </c>
      <c r="K277" s="96">
        <v>28.557400000000001</v>
      </c>
      <c r="L277" s="96">
        <v>1.1665000000000001</v>
      </c>
      <c r="M277" s="96">
        <v>0</v>
      </c>
      <c r="N277" s="96">
        <v>0.1011</v>
      </c>
      <c r="O277" s="96">
        <v>11.417899999999999</v>
      </c>
      <c r="P277" s="96">
        <v>4.9852999999999996</v>
      </c>
      <c r="Q277" s="96">
        <v>0.1482</v>
      </c>
      <c r="R277" s="96">
        <v>0</v>
      </c>
      <c r="S277" s="96"/>
      <c r="T277" s="99">
        <v>99.561199999999999</v>
      </c>
      <c r="U277" s="133">
        <v>0.55384910006864718</v>
      </c>
      <c r="V277" s="18"/>
      <c r="W277" s="1">
        <f t="shared" si="51"/>
        <v>0.88641333333333339</v>
      </c>
      <c r="X277" s="1">
        <f t="shared" si="52"/>
        <v>0.55994901960784316</v>
      </c>
      <c r="Y277" s="1">
        <f t="shared" si="53"/>
        <v>0.20389107142857141</v>
      </c>
      <c r="Z277" s="1">
        <f t="shared" si="54"/>
        <v>0.16081612903225806</v>
      </c>
      <c r="AA277" s="1">
        <f t="shared" si="55"/>
        <v>1.7728266666666668</v>
      </c>
      <c r="AB277" s="1">
        <f t="shared" si="56"/>
        <v>0.83992352941176474</v>
      </c>
      <c r="AC277" s="1">
        <f t="shared" si="57"/>
        <v>0.20389107142857141</v>
      </c>
      <c r="AD277" s="1">
        <f t="shared" si="58"/>
        <v>8.040806451612903E-2</v>
      </c>
      <c r="AE277" s="18">
        <f t="shared" si="59"/>
        <v>2.8970493320231321</v>
      </c>
      <c r="AF277" s="44">
        <f t="shared" si="60"/>
        <v>2.4477686963357672</v>
      </c>
      <c r="AG277" s="44">
        <f t="shared" si="61"/>
        <v>1.546260226688807</v>
      </c>
      <c r="AH277" s="44">
        <f t="shared" si="62"/>
        <v>0.56303099619276598</v>
      </c>
      <c r="AI277" s="44">
        <f t="shared" si="63"/>
        <v>0.4440825422049775</v>
      </c>
      <c r="AJ277" s="1">
        <f t="shared" si="64"/>
        <v>5.0011424614223179</v>
      </c>
      <c r="AK277" s="52">
        <f t="shared" si="65"/>
        <v>1.0071135383977434</v>
      </c>
      <c r="AL277" s="16">
        <f t="shared" si="66"/>
        <v>3.9940289230245742</v>
      </c>
      <c r="AM277" s="16">
        <f t="shared" si="67"/>
        <v>16</v>
      </c>
      <c r="AN277" s="16">
        <f t="shared" si="68"/>
        <v>16</v>
      </c>
      <c r="AO277" s="18"/>
    </row>
    <row r="278" spans="2:56" x14ac:dyDescent="0.25">
      <c r="B278" s="75" t="s">
        <v>30</v>
      </c>
      <c r="C278" s="75"/>
      <c r="D278" s="75" t="s">
        <v>32</v>
      </c>
      <c r="E278" s="75" t="s">
        <v>16</v>
      </c>
      <c r="F278" s="75">
        <v>9</v>
      </c>
      <c r="G278" s="75">
        <v>1120</v>
      </c>
      <c r="H278" s="75"/>
      <c r="I278" s="96">
        <v>48.835799999999999</v>
      </c>
      <c r="J278" s="96">
        <v>0</v>
      </c>
      <c r="K278" s="96">
        <v>31.707599999999999</v>
      </c>
      <c r="L278" s="96">
        <v>0.9748</v>
      </c>
      <c r="M278" s="96">
        <v>0</v>
      </c>
      <c r="N278" s="96">
        <v>4.82E-2</v>
      </c>
      <c r="O278" s="96">
        <v>15.7499</v>
      </c>
      <c r="P278" s="96">
        <v>2.4517000000000002</v>
      </c>
      <c r="Q278" s="96">
        <v>5.8700000000000002E-2</v>
      </c>
      <c r="R278" s="96">
        <v>0</v>
      </c>
      <c r="S278" s="96"/>
      <c r="T278" s="99">
        <v>99.826699999999988</v>
      </c>
      <c r="U278" s="133">
        <v>0.77753155377037086</v>
      </c>
      <c r="V278" s="18"/>
      <c r="W278" s="1">
        <f t="shared" si="51"/>
        <v>0.81392999999999993</v>
      </c>
      <c r="X278" s="1">
        <f t="shared" si="52"/>
        <v>0.62171764705882349</v>
      </c>
      <c r="Y278" s="1">
        <f t="shared" si="53"/>
        <v>0.28124821428571428</v>
      </c>
      <c r="Z278" s="1">
        <f t="shared" si="54"/>
        <v>7.9087096774193552E-2</v>
      </c>
      <c r="AA278" s="1">
        <f t="shared" si="55"/>
        <v>1.6278599999999999</v>
      </c>
      <c r="AB278" s="1">
        <f t="shared" si="56"/>
        <v>0.93257647058823523</v>
      </c>
      <c r="AC278" s="1">
        <f t="shared" si="57"/>
        <v>0.28124821428571428</v>
      </c>
      <c r="AD278" s="1">
        <f t="shared" si="58"/>
        <v>3.9543548387096776E-2</v>
      </c>
      <c r="AE278" s="18">
        <f t="shared" si="59"/>
        <v>2.8812282332610462</v>
      </c>
      <c r="AF278" s="44">
        <f t="shared" si="60"/>
        <v>2.2599528648343794</v>
      </c>
      <c r="AG278" s="44">
        <f t="shared" si="61"/>
        <v>1.7262572673186614</v>
      </c>
      <c r="AH278" s="44">
        <f t="shared" si="62"/>
        <v>0.78091200423200213</v>
      </c>
      <c r="AI278" s="44">
        <f t="shared" si="63"/>
        <v>0.21959273024249329</v>
      </c>
      <c r="AJ278" s="1">
        <f t="shared" si="64"/>
        <v>4.986714866627536</v>
      </c>
      <c r="AK278" s="52">
        <f t="shared" si="65"/>
        <v>1.0005047344744955</v>
      </c>
      <c r="AL278" s="16">
        <f t="shared" si="66"/>
        <v>3.9862101321530408</v>
      </c>
      <c r="AM278" s="16">
        <f t="shared" si="67"/>
        <v>16</v>
      </c>
      <c r="AN278" s="16">
        <f t="shared" si="68"/>
        <v>15.999999999999998</v>
      </c>
      <c r="AO278" s="18"/>
    </row>
    <row r="279" spans="2:56" x14ac:dyDescent="0.25">
      <c r="B279" s="75" t="s">
        <v>30</v>
      </c>
      <c r="C279" s="75"/>
      <c r="D279" s="75" t="s">
        <v>32</v>
      </c>
      <c r="E279" s="75" t="s">
        <v>16</v>
      </c>
      <c r="F279" s="75">
        <v>9</v>
      </c>
      <c r="G279" s="75">
        <v>1120</v>
      </c>
      <c r="H279" s="75"/>
      <c r="I279" s="96">
        <v>48.887900000000002</v>
      </c>
      <c r="J279" s="96">
        <v>0</v>
      </c>
      <c r="K279" s="96">
        <v>31.572700000000001</v>
      </c>
      <c r="L279" s="96">
        <v>0.93759999999999999</v>
      </c>
      <c r="M279" s="96">
        <v>0</v>
      </c>
      <c r="N279" s="96">
        <v>8.5800000000000001E-2</v>
      </c>
      <c r="O279" s="96">
        <v>15.5974</v>
      </c>
      <c r="P279" s="96">
        <v>2.4733999999999998</v>
      </c>
      <c r="Q279" s="96">
        <v>7.5499999999999998E-2</v>
      </c>
      <c r="R279" s="96">
        <v>0</v>
      </c>
      <c r="S279" s="96"/>
      <c r="T279" s="99">
        <v>99.630300000000005</v>
      </c>
      <c r="U279" s="133">
        <v>0.77356335098550266</v>
      </c>
      <c r="V279" s="1"/>
      <c r="W279" s="1">
        <f t="shared" si="51"/>
        <v>0.8147983333333334</v>
      </c>
      <c r="X279" s="1">
        <f t="shared" si="52"/>
        <v>0.61907254901960784</v>
      </c>
      <c r="Y279" s="1">
        <f t="shared" si="53"/>
        <v>0.27852500000000002</v>
      </c>
      <c r="Z279" s="1">
        <f t="shared" si="54"/>
        <v>7.9787096774193544E-2</v>
      </c>
      <c r="AA279" s="1">
        <f t="shared" si="55"/>
        <v>1.6295966666666668</v>
      </c>
      <c r="AB279" s="1">
        <f t="shared" si="56"/>
        <v>0.92860882352941176</v>
      </c>
      <c r="AC279" s="1">
        <f t="shared" si="57"/>
        <v>0.27852500000000002</v>
      </c>
      <c r="AD279" s="1">
        <f t="shared" si="58"/>
        <v>3.9893548387096772E-2</v>
      </c>
      <c r="AE279" s="18">
        <f t="shared" si="59"/>
        <v>2.8766240385831754</v>
      </c>
      <c r="AF279" s="44">
        <f t="shared" si="60"/>
        <v>2.2659849112145953</v>
      </c>
      <c r="AG279" s="44">
        <f t="shared" si="61"/>
        <v>1.7216641193738196</v>
      </c>
      <c r="AH279" s="44">
        <f t="shared" si="62"/>
        <v>0.77458853507233305</v>
      </c>
      <c r="AI279" s="44">
        <f t="shared" si="63"/>
        <v>0.22189092687549425</v>
      </c>
      <c r="AJ279" s="1">
        <f t="shared" si="64"/>
        <v>4.9841284925362412</v>
      </c>
      <c r="AK279" s="52">
        <f t="shared" si="65"/>
        <v>0.99647946194782733</v>
      </c>
      <c r="AL279" s="16">
        <f t="shared" si="66"/>
        <v>3.9876490305884147</v>
      </c>
      <c r="AM279" s="16">
        <f t="shared" si="67"/>
        <v>16</v>
      </c>
      <c r="AN279" s="16">
        <f t="shared" si="68"/>
        <v>15.999999999999998</v>
      </c>
      <c r="AO279" s="1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</row>
    <row r="280" spans="2:56" x14ac:dyDescent="0.25">
      <c r="B280" s="75" t="s">
        <v>30</v>
      </c>
      <c r="C280" s="75"/>
      <c r="D280" s="75" t="s">
        <v>32</v>
      </c>
      <c r="E280" s="75" t="s">
        <v>17</v>
      </c>
      <c r="F280" s="75">
        <v>9</v>
      </c>
      <c r="G280" s="75">
        <v>1120</v>
      </c>
      <c r="H280" s="75"/>
      <c r="I280" s="96">
        <v>53.5471</v>
      </c>
      <c r="J280" s="96">
        <v>0</v>
      </c>
      <c r="K280" s="96">
        <v>28.204899999999999</v>
      </c>
      <c r="L280" s="96">
        <v>1.0434000000000001</v>
      </c>
      <c r="M280" s="96">
        <v>0</v>
      </c>
      <c r="N280" s="96">
        <v>0.1149</v>
      </c>
      <c r="O280" s="96">
        <v>12.031499999999999</v>
      </c>
      <c r="P280" s="96">
        <v>4.4071999999999996</v>
      </c>
      <c r="Q280" s="96">
        <v>0.12770000000000001</v>
      </c>
      <c r="R280" s="96">
        <v>0</v>
      </c>
      <c r="S280" s="96"/>
      <c r="T280" s="99">
        <v>99.476700000000008</v>
      </c>
      <c r="U280" s="133">
        <v>0.59684117324225283</v>
      </c>
      <c r="V280" s="1"/>
      <c r="W280" s="1">
        <f t="shared" si="51"/>
        <v>0.89245166666666664</v>
      </c>
      <c r="X280" s="1">
        <f t="shared" si="52"/>
        <v>0.55303725490196076</v>
      </c>
      <c r="Y280" s="1">
        <f t="shared" si="53"/>
        <v>0.21484821428571427</v>
      </c>
      <c r="Z280" s="1">
        <f t="shared" si="54"/>
        <v>0.14216774193548384</v>
      </c>
      <c r="AA280" s="1">
        <f t="shared" si="55"/>
        <v>1.7849033333333333</v>
      </c>
      <c r="AB280" s="1">
        <f t="shared" si="56"/>
        <v>0.8295558823529412</v>
      </c>
      <c r="AC280" s="1">
        <f t="shared" si="57"/>
        <v>0.21484821428571427</v>
      </c>
      <c r="AD280" s="1">
        <f t="shared" si="58"/>
        <v>7.1083870967741922E-2</v>
      </c>
      <c r="AE280" s="18">
        <f t="shared" si="59"/>
        <v>2.9003913009397304</v>
      </c>
      <c r="AF280" s="44">
        <f t="shared" si="60"/>
        <v>2.4616034846815631</v>
      </c>
      <c r="AG280" s="44">
        <f t="shared" si="61"/>
        <v>1.5254141873140385</v>
      </c>
      <c r="AH280" s="44">
        <f t="shared" si="62"/>
        <v>0.59260476809760998</v>
      </c>
      <c r="AI280" s="44">
        <f t="shared" si="63"/>
        <v>0.39213396313641213</v>
      </c>
      <c r="AJ280" s="1">
        <f t="shared" si="64"/>
        <v>4.9717564032296231</v>
      </c>
      <c r="AK280" s="52">
        <f t="shared" si="65"/>
        <v>0.98473873123402211</v>
      </c>
      <c r="AL280" s="16">
        <f t="shared" si="66"/>
        <v>3.9870176719956016</v>
      </c>
      <c r="AM280" s="16">
        <f t="shared" si="67"/>
        <v>16</v>
      </c>
      <c r="AN280" s="16">
        <f t="shared" si="68"/>
        <v>16</v>
      </c>
      <c r="AO280" s="1"/>
    </row>
    <row r="281" spans="2:56" x14ac:dyDescent="0.25">
      <c r="B281" s="75" t="s">
        <v>30</v>
      </c>
      <c r="C281" s="75"/>
      <c r="D281" s="75" t="s">
        <v>32</v>
      </c>
      <c r="E281" s="75" t="s">
        <v>17</v>
      </c>
      <c r="F281" s="75">
        <v>9</v>
      </c>
      <c r="G281" s="75">
        <v>1120</v>
      </c>
      <c r="H281" s="75"/>
      <c r="I281" s="96">
        <v>54.643999999999998</v>
      </c>
      <c r="J281" s="96">
        <v>0</v>
      </c>
      <c r="K281" s="96">
        <v>27.5457</v>
      </c>
      <c r="L281" s="96">
        <v>1.1778</v>
      </c>
      <c r="M281" s="96">
        <v>0</v>
      </c>
      <c r="N281" s="96">
        <v>0.11210000000000001</v>
      </c>
      <c r="O281" s="96">
        <v>11.778499999999999</v>
      </c>
      <c r="P281" s="96">
        <v>4.6769999999999996</v>
      </c>
      <c r="Q281" s="96">
        <v>0.13800000000000001</v>
      </c>
      <c r="R281" s="96">
        <v>0</v>
      </c>
      <c r="S281" s="96"/>
      <c r="T281" s="99">
        <v>100.07310000000001</v>
      </c>
      <c r="U281" s="133">
        <v>0.57720452202306982</v>
      </c>
      <c r="V281" s="1"/>
      <c r="W281" s="1">
        <f t="shared" si="51"/>
        <v>0.91073333333333328</v>
      </c>
      <c r="X281" s="1">
        <f t="shared" si="52"/>
        <v>0.5401117647058824</v>
      </c>
      <c r="Y281" s="1">
        <f t="shared" si="53"/>
        <v>0.21033035714285714</v>
      </c>
      <c r="Z281" s="1">
        <f t="shared" si="54"/>
        <v>0.15087096774193548</v>
      </c>
      <c r="AA281" s="1">
        <f t="shared" si="55"/>
        <v>1.8214666666666666</v>
      </c>
      <c r="AB281" s="1">
        <f t="shared" si="56"/>
        <v>0.8101676470588236</v>
      </c>
      <c r="AC281" s="1">
        <f t="shared" si="57"/>
        <v>0.21033035714285714</v>
      </c>
      <c r="AD281" s="1">
        <f t="shared" si="58"/>
        <v>7.543548387096774E-2</v>
      </c>
      <c r="AE281" s="18">
        <f t="shared" si="59"/>
        <v>2.9174001547393149</v>
      </c>
      <c r="AF281" s="44">
        <f t="shared" si="60"/>
        <v>2.4973833825403688</v>
      </c>
      <c r="AG281" s="44">
        <f t="shared" si="61"/>
        <v>1.4810769481271773</v>
      </c>
      <c r="AH281" s="44">
        <f t="shared" si="62"/>
        <v>0.57676107763599205</v>
      </c>
      <c r="AI281" s="44">
        <f t="shared" si="63"/>
        <v>0.41371347018500887</v>
      </c>
      <c r="AJ281" s="1">
        <f t="shared" si="64"/>
        <v>4.9689348784885468</v>
      </c>
      <c r="AK281" s="52">
        <f t="shared" si="65"/>
        <v>0.99047454782100086</v>
      </c>
      <c r="AL281" s="16">
        <f t="shared" si="66"/>
        <v>3.9784603306675459</v>
      </c>
      <c r="AM281" s="16">
        <f t="shared" si="67"/>
        <v>16</v>
      </c>
      <c r="AN281" s="16">
        <f t="shared" si="68"/>
        <v>16</v>
      </c>
      <c r="AO281" s="1"/>
    </row>
    <row r="282" spans="2:56" x14ac:dyDescent="0.25">
      <c r="B282" s="75" t="s">
        <v>30</v>
      </c>
      <c r="C282" s="75"/>
      <c r="D282" s="75" t="s">
        <v>32</v>
      </c>
      <c r="E282" s="75" t="s">
        <v>18</v>
      </c>
      <c r="F282" s="75">
        <v>9</v>
      </c>
      <c r="G282" s="75">
        <v>1120</v>
      </c>
      <c r="H282" s="75"/>
      <c r="I282" s="96">
        <v>49.9861</v>
      </c>
      <c r="J282" s="96">
        <v>0</v>
      </c>
      <c r="K282" s="96">
        <v>31.052</v>
      </c>
      <c r="L282" s="96">
        <v>0.90669999999999995</v>
      </c>
      <c r="M282" s="96">
        <v>0</v>
      </c>
      <c r="N282" s="96">
        <v>9.4799999999999995E-2</v>
      </c>
      <c r="O282" s="96">
        <v>14.7857</v>
      </c>
      <c r="P282" s="96">
        <v>2.9293999999999998</v>
      </c>
      <c r="Q282" s="96">
        <v>5.2400000000000002E-2</v>
      </c>
      <c r="R282" s="96">
        <v>0</v>
      </c>
      <c r="S282" s="96"/>
      <c r="T282" s="99">
        <v>99.80710000000002</v>
      </c>
      <c r="U282" s="133">
        <v>0.73381774368740893</v>
      </c>
      <c r="V282" s="1"/>
      <c r="W282" s="1">
        <f t="shared" si="51"/>
        <v>0.83310166666666663</v>
      </c>
      <c r="X282" s="1">
        <f t="shared" si="52"/>
        <v>0.60886274509803917</v>
      </c>
      <c r="Y282" s="1">
        <f t="shared" si="53"/>
        <v>0.26403035714285716</v>
      </c>
      <c r="Z282" s="1">
        <f t="shared" si="54"/>
        <v>9.4496774193548377E-2</v>
      </c>
      <c r="AA282" s="1">
        <f t="shared" si="55"/>
        <v>1.6662033333333333</v>
      </c>
      <c r="AB282" s="1">
        <f t="shared" si="56"/>
        <v>0.91329411764705881</v>
      </c>
      <c r="AC282" s="1">
        <f t="shared" si="57"/>
        <v>0.26403035714285716</v>
      </c>
      <c r="AD282" s="1">
        <f t="shared" si="58"/>
        <v>4.7248387096774189E-2</v>
      </c>
      <c r="AE282" s="18">
        <f t="shared" si="59"/>
        <v>2.8907761952200235</v>
      </c>
      <c r="AF282" s="44">
        <f t="shared" si="60"/>
        <v>2.3055445607839795</v>
      </c>
      <c r="AG282" s="44">
        <f t="shared" si="61"/>
        <v>1.6849806528912481</v>
      </c>
      <c r="AH282" s="44">
        <f t="shared" si="62"/>
        <v>0.73068363460149832</v>
      </c>
      <c r="AI282" s="44">
        <f t="shared" si="63"/>
        <v>0.2615125289873394</v>
      </c>
      <c r="AJ282" s="1">
        <f t="shared" si="64"/>
        <v>4.9827213772640651</v>
      </c>
      <c r="AK282" s="52">
        <f t="shared" si="65"/>
        <v>0.99219616358883767</v>
      </c>
      <c r="AL282" s="16">
        <f t="shared" si="66"/>
        <v>3.9905252136752276</v>
      </c>
      <c r="AM282" s="16">
        <f t="shared" si="67"/>
        <v>16</v>
      </c>
      <c r="AN282" s="16">
        <f t="shared" si="68"/>
        <v>15.999999999999998</v>
      </c>
      <c r="AO282" s="1"/>
    </row>
    <row r="283" spans="2:56" x14ac:dyDescent="0.25">
      <c r="B283" s="75" t="s">
        <v>30</v>
      </c>
      <c r="C283" s="75"/>
      <c r="D283" s="75" t="s">
        <v>32</v>
      </c>
      <c r="E283" s="75" t="s">
        <v>18</v>
      </c>
      <c r="F283" s="75">
        <v>9</v>
      </c>
      <c r="G283" s="75">
        <v>1120</v>
      </c>
      <c r="H283" s="75"/>
      <c r="I283" s="96">
        <v>50.084299999999999</v>
      </c>
      <c r="J283" s="96">
        <v>0</v>
      </c>
      <c r="K283" s="96">
        <v>31.1172</v>
      </c>
      <c r="L283" s="96">
        <v>0.88170000000000004</v>
      </c>
      <c r="M283" s="96">
        <v>0</v>
      </c>
      <c r="N283" s="96">
        <v>9.5000000000000001E-2</v>
      </c>
      <c r="O283" s="96">
        <v>14.932700000000001</v>
      </c>
      <c r="P283" s="96">
        <v>3.0135999999999998</v>
      </c>
      <c r="Q283" s="96">
        <v>7.0999999999999994E-2</v>
      </c>
      <c r="R283" s="96">
        <v>0</v>
      </c>
      <c r="S283" s="96"/>
      <c r="T283" s="99">
        <v>100.19549999999998</v>
      </c>
      <c r="U283" s="133">
        <v>0.72947342446838304</v>
      </c>
      <c r="V283" s="18"/>
      <c r="W283" s="1">
        <f t="shared" si="51"/>
        <v>0.83473833333333336</v>
      </c>
      <c r="X283" s="1">
        <f t="shared" si="52"/>
        <v>0.6101411764705883</v>
      </c>
      <c r="Y283" s="1">
        <f t="shared" si="53"/>
        <v>0.26665535714285715</v>
      </c>
      <c r="Z283" s="1">
        <f t="shared" si="54"/>
        <v>9.7212903225806446E-2</v>
      </c>
      <c r="AA283" s="1">
        <f t="shared" si="55"/>
        <v>1.6694766666666667</v>
      </c>
      <c r="AB283" s="1">
        <f t="shared" si="56"/>
        <v>0.91521176470588239</v>
      </c>
      <c r="AC283" s="1">
        <f t="shared" si="57"/>
        <v>0.26665535714285715</v>
      </c>
      <c r="AD283" s="1">
        <f t="shared" si="58"/>
        <v>4.8606451612903223E-2</v>
      </c>
      <c r="AE283" s="18">
        <f t="shared" si="59"/>
        <v>2.8999502401283097</v>
      </c>
      <c r="AF283" s="44">
        <f t="shared" si="60"/>
        <v>2.3027659489671795</v>
      </c>
      <c r="AG283" s="44">
        <f t="shared" si="61"/>
        <v>1.683176953942747</v>
      </c>
      <c r="AH283" s="44">
        <f t="shared" si="62"/>
        <v>0.73561360730398972</v>
      </c>
      <c r="AI283" s="44">
        <f t="shared" si="63"/>
        <v>0.26817812769506061</v>
      </c>
      <c r="AJ283" s="1">
        <f t="shared" si="64"/>
        <v>4.9897346379089766</v>
      </c>
      <c r="AK283" s="52">
        <f t="shared" si="65"/>
        <v>1.0037917349990504</v>
      </c>
      <c r="AL283" s="16">
        <f t="shared" si="66"/>
        <v>3.9859429029099265</v>
      </c>
      <c r="AM283" s="16">
        <f t="shared" si="67"/>
        <v>16</v>
      </c>
      <c r="AN283" s="16">
        <f t="shared" si="68"/>
        <v>16</v>
      </c>
      <c r="AO283" s="18"/>
    </row>
    <row r="284" spans="2:56" x14ac:dyDescent="0.25">
      <c r="B284" s="75" t="s">
        <v>30</v>
      </c>
      <c r="C284" s="75"/>
      <c r="D284" s="75" t="s">
        <v>32</v>
      </c>
      <c r="E284" s="75" t="s">
        <v>19</v>
      </c>
      <c r="F284" s="75">
        <v>9</v>
      </c>
      <c r="G284" s="75">
        <v>1120</v>
      </c>
      <c r="H284" s="75"/>
      <c r="I284" s="96">
        <v>55.746400000000001</v>
      </c>
      <c r="J284" s="96">
        <v>0</v>
      </c>
      <c r="K284" s="96">
        <v>27.357900000000001</v>
      </c>
      <c r="L284" s="96">
        <v>1.0752999999999999</v>
      </c>
      <c r="M284" s="96">
        <v>0</v>
      </c>
      <c r="N284" s="96">
        <v>0.12</v>
      </c>
      <c r="O284" s="96">
        <v>10.861800000000001</v>
      </c>
      <c r="P284" s="96">
        <v>5.1571999999999996</v>
      </c>
      <c r="Q284" s="96">
        <v>0.155</v>
      </c>
      <c r="R284" s="96">
        <v>0</v>
      </c>
      <c r="S284" s="96"/>
      <c r="T284" s="99">
        <v>100.4736</v>
      </c>
      <c r="U284" s="133">
        <v>0.53300023777246808</v>
      </c>
      <c r="V284" s="18"/>
      <c r="W284" s="1">
        <f t="shared" si="51"/>
        <v>0.92910666666666664</v>
      </c>
      <c r="X284" s="1">
        <f t="shared" si="52"/>
        <v>0.53642941176470593</v>
      </c>
      <c r="Y284" s="1">
        <f t="shared" si="53"/>
        <v>0.19396071428571429</v>
      </c>
      <c r="Z284" s="1">
        <f t="shared" si="54"/>
        <v>0.16636129032258062</v>
      </c>
      <c r="AA284" s="1">
        <f t="shared" si="55"/>
        <v>1.8582133333333333</v>
      </c>
      <c r="AB284" s="1">
        <f t="shared" si="56"/>
        <v>0.8046441176470589</v>
      </c>
      <c r="AC284" s="1">
        <f t="shared" si="57"/>
        <v>0.19396071428571429</v>
      </c>
      <c r="AD284" s="1">
        <f t="shared" si="58"/>
        <v>8.3180645161290312E-2</v>
      </c>
      <c r="AE284" s="18">
        <f t="shared" si="59"/>
        <v>2.9399988104273969</v>
      </c>
      <c r="AF284" s="44">
        <f t="shared" si="60"/>
        <v>2.5281824288400974</v>
      </c>
      <c r="AG284" s="44">
        <f t="shared" si="61"/>
        <v>1.4596724593551069</v>
      </c>
      <c r="AH284" s="44">
        <f t="shared" si="62"/>
        <v>0.52778447011008855</v>
      </c>
      <c r="AI284" s="44">
        <f t="shared" si="63"/>
        <v>0.45268396635411201</v>
      </c>
      <c r="AJ284" s="1">
        <f t="shared" si="64"/>
        <v>4.9683233246594041</v>
      </c>
      <c r="AK284" s="52">
        <f t="shared" si="65"/>
        <v>0.98046843646420057</v>
      </c>
      <c r="AL284" s="16">
        <f t="shared" si="66"/>
        <v>3.9878548881952041</v>
      </c>
      <c r="AM284" s="16">
        <f t="shared" si="67"/>
        <v>16</v>
      </c>
      <c r="AN284" s="16">
        <f t="shared" si="68"/>
        <v>15.999999999999998</v>
      </c>
      <c r="AO284" s="18"/>
    </row>
    <row r="285" spans="2:56" x14ac:dyDescent="0.25">
      <c r="B285" s="75" t="s">
        <v>30</v>
      </c>
      <c r="C285" s="75"/>
      <c r="D285" s="75" t="s">
        <v>32</v>
      </c>
      <c r="E285" s="75" t="s">
        <v>19</v>
      </c>
      <c r="F285" s="75">
        <v>9</v>
      </c>
      <c r="G285" s="75">
        <v>1120</v>
      </c>
      <c r="H285" s="75"/>
      <c r="I285" s="96">
        <v>55.447899999999997</v>
      </c>
      <c r="J285" s="96">
        <v>0</v>
      </c>
      <c r="K285" s="96">
        <v>27.396999999999998</v>
      </c>
      <c r="L285" s="96">
        <v>0.92190000000000005</v>
      </c>
      <c r="M285" s="96">
        <v>0</v>
      </c>
      <c r="N285" s="96">
        <v>0.111</v>
      </c>
      <c r="O285" s="96">
        <v>10.6107</v>
      </c>
      <c r="P285" s="96">
        <v>5.3147000000000002</v>
      </c>
      <c r="Q285" s="96">
        <v>0.15459999999999999</v>
      </c>
      <c r="R285" s="96">
        <v>0</v>
      </c>
      <c r="S285" s="96"/>
      <c r="T285" s="99">
        <v>99.957799999999992</v>
      </c>
      <c r="U285" s="133">
        <v>0.51982576780171208</v>
      </c>
      <c r="V285" s="18"/>
      <c r="W285" s="1">
        <f t="shared" si="51"/>
        <v>0.92413166666666657</v>
      </c>
      <c r="X285" s="1">
        <f t="shared" si="52"/>
        <v>0.53719607843137251</v>
      </c>
      <c r="Y285" s="1">
        <f t="shared" si="53"/>
        <v>0.18947678571428569</v>
      </c>
      <c r="Z285" s="1">
        <f t="shared" si="54"/>
        <v>0.17144193548387096</v>
      </c>
      <c r="AA285" s="1">
        <f t="shared" si="55"/>
        <v>1.8482633333333331</v>
      </c>
      <c r="AB285" s="1">
        <f t="shared" si="56"/>
        <v>0.80579411764705877</v>
      </c>
      <c r="AC285" s="1">
        <f t="shared" si="57"/>
        <v>0.18947678571428569</v>
      </c>
      <c r="AD285" s="1">
        <f t="shared" si="58"/>
        <v>8.572096774193548E-2</v>
      </c>
      <c r="AE285" s="18">
        <f t="shared" si="59"/>
        <v>2.9292552044366129</v>
      </c>
      <c r="AF285" s="44">
        <f t="shared" si="60"/>
        <v>2.5238679518725124</v>
      </c>
      <c r="AG285" s="44">
        <f t="shared" si="61"/>
        <v>1.4671199084811515</v>
      </c>
      <c r="AH285" s="44">
        <f t="shared" si="62"/>
        <v>0.51747429975321113</v>
      </c>
      <c r="AI285" s="44">
        <f t="shared" si="63"/>
        <v>0.46821986756007378</v>
      </c>
      <c r="AJ285" s="90">
        <f t="shared" si="64"/>
        <v>4.976682027666949</v>
      </c>
      <c r="AK285" s="16">
        <f t="shared" si="65"/>
        <v>0.98569416731328485</v>
      </c>
      <c r="AL285" s="16">
        <f t="shared" si="66"/>
        <v>3.9909878603536639</v>
      </c>
      <c r="AM285" s="16">
        <f t="shared" si="67"/>
        <v>16</v>
      </c>
      <c r="AN285" s="16">
        <f t="shared" si="68"/>
        <v>16</v>
      </c>
      <c r="AO285" s="18"/>
    </row>
    <row r="286" spans="2:56" x14ac:dyDescent="0.25">
      <c r="B286" s="57" t="s">
        <v>135</v>
      </c>
      <c r="C286" s="57"/>
      <c r="D286" s="19"/>
      <c r="E286" s="19"/>
      <c r="F286" s="19"/>
      <c r="G286" s="19"/>
      <c r="H286" s="19"/>
      <c r="I286" s="58">
        <f>AVERAGE(I276:I277,I280:I281,I284:I285)</f>
        <v>54.124249999999996</v>
      </c>
      <c r="J286" s="58">
        <f t="shared" ref="J286:R286" si="77">AVERAGE(J276:J277,J280:J281,J284:J285)</f>
        <v>0</v>
      </c>
      <c r="K286" s="58">
        <f t="shared" si="77"/>
        <v>28.041983333333331</v>
      </c>
      <c r="L286" s="58">
        <f t="shared" si="77"/>
        <v>1.0865500000000001</v>
      </c>
      <c r="M286" s="58">
        <f t="shared" si="77"/>
        <v>0</v>
      </c>
      <c r="N286" s="58">
        <f t="shared" si="77"/>
        <v>0.10846666666666666</v>
      </c>
      <c r="O286" s="58">
        <f t="shared" si="77"/>
        <v>11.346449999999999</v>
      </c>
      <c r="P286" s="58">
        <f t="shared" si="77"/>
        <v>4.9337833333333334</v>
      </c>
      <c r="Q286" s="58">
        <f t="shared" si="77"/>
        <v>0.14721666666666666</v>
      </c>
      <c r="R286" s="58">
        <f t="shared" si="77"/>
        <v>0</v>
      </c>
      <c r="S286" s="58"/>
      <c r="T286" s="58"/>
      <c r="U286" s="134">
        <f t="shared" ref="U286" si="78">AVERAGE(U276:U277,U280:U281,U284:U285)</f>
        <v>0.55494560811032967</v>
      </c>
      <c r="V286" s="18"/>
      <c r="W286" s="1"/>
      <c r="X286" s="1"/>
      <c r="Y286" s="1"/>
      <c r="Z286" s="1"/>
      <c r="AA286" s="1"/>
      <c r="AB286" s="1"/>
      <c r="AC286" s="1"/>
      <c r="AD286" s="1"/>
      <c r="AE286" s="18"/>
      <c r="AF286" s="44"/>
      <c r="AG286" s="44"/>
      <c r="AH286" s="44"/>
      <c r="AI286" s="44"/>
      <c r="AJ286" s="90"/>
      <c r="AK286" s="16"/>
      <c r="AL286" s="16"/>
      <c r="AM286" s="16"/>
      <c r="AN286" s="16"/>
      <c r="AO286" s="18"/>
    </row>
    <row r="287" spans="2:56" x14ac:dyDescent="0.25">
      <c r="B287" s="57" t="s">
        <v>136</v>
      </c>
      <c r="C287" s="57"/>
      <c r="D287" s="19"/>
      <c r="E287" s="19"/>
      <c r="F287" s="19"/>
      <c r="G287" s="19"/>
      <c r="H287" s="19"/>
      <c r="I287" s="58">
        <f>_xlfn.STDEV.S(I276:I277,I280:I281,I284:I285)</f>
        <v>1.3905131811672977</v>
      </c>
      <c r="J287" s="58">
        <f t="shared" ref="J287:R287" si="79">_xlfn.STDEV.S(J276:J277,J280:J281,J284:J285)</f>
        <v>0</v>
      </c>
      <c r="K287" s="58">
        <f t="shared" si="79"/>
        <v>0.74001541447909513</v>
      </c>
      <c r="L287" s="58">
        <f t="shared" si="79"/>
        <v>9.6027386718581478E-2</v>
      </c>
      <c r="M287" s="58">
        <f t="shared" si="79"/>
        <v>0</v>
      </c>
      <c r="N287" s="58">
        <f t="shared" si="79"/>
        <v>1.0289930352857916E-2</v>
      </c>
      <c r="O287" s="58">
        <f t="shared" si="79"/>
        <v>0.53633831021100831</v>
      </c>
      <c r="P287" s="58">
        <f t="shared" si="79"/>
        <v>0.33381272244578514</v>
      </c>
      <c r="Q287" s="58">
        <f t="shared" si="79"/>
        <v>1.2167566176794212E-2</v>
      </c>
      <c r="R287" s="58">
        <f t="shared" si="79"/>
        <v>0</v>
      </c>
      <c r="S287" s="58"/>
      <c r="T287" s="58"/>
      <c r="U287" s="134">
        <f t="shared" ref="U287" si="80">_xlfn.STDEV.S(U276:U277,U280:U281,U284:U285)</f>
        <v>2.8294224129467197E-2</v>
      </c>
      <c r="V287" s="18"/>
      <c r="W287" s="1"/>
      <c r="X287" s="1"/>
      <c r="Y287" s="1"/>
      <c r="Z287" s="1"/>
      <c r="AA287" s="1"/>
      <c r="AB287" s="1"/>
      <c r="AC287" s="1"/>
      <c r="AD287" s="1"/>
      <c r="AE287" s="18"/>
      <c r="AF287" s="44"/>
      <c r="AG287" s="44"/>
      <c r="AH287" s="44"/>
      <c r="AI287" s="44"/>
      <c r="AJ287" s="1"/>
      <c r="AK287" s="52"/>
      <c r="AL287" s="16"/>
      <c r="AM287" s="16"/>
      <c r="AN287" s="16"/>
      <c r="AO287" s="18"/>
    </row>
    <row r="288" spans="2:56" x14ac:dyDescent="0.25">
      <c r="B288" s="57" t="s">
        <v>168</v>
      </c>
      <c r="C288" s="57"/>
      <c r="D288" s="19"/>
      <c r="E288" s="19"/>
      <c r="F288" s="19"/>
      <c r="G288" s="19"/>
      <c r="H288" s="19"/>
      <c r="I288" s="58">
        <f>AVERAGE(I274:I275,I278:I279,I282:I283)</f>
        <v>48.205950000000001</v>
      </c>
      <c r="J288" s="58">
        <f t="shared" ref="J288:R288" si="81">AVERAGE(J274:J275,J278:J279,J282:J283)</f>
        <v>0</v>
      </c>
      <c r="K288" s="58">
        <f t="shared" si="81"/>
        <v>32.215866666666663</v>
      </c>
      <c r="L288" s="58">
        <f t="shared" si="81"/>
        <v>1.1674333333333333</v>
      </c>
      <c r="M288" s="58">
        <f t="shared" si="81"/>
        <v>0</v>
      </c>
      <c r="N288" s="58">
        <f t="shared" si="81"/>
        <v>0.14396666666666666</v>
      </c>
      <c r="O288" s="58">
        <f t="shared" si="81"/>
        <v>15.893549999999999</v>
      </c>
      <c r="P288" s="58">
        <f t="shared" si="81"/>
        <v>2.3560833333333333</v>
      </c>
      <c r="Q288" s="58">
        <f t="shared" si="81"/>
        <v>8.0683333333333343E-2</v>
      </c>
      <c r="R288" s="58">
        <f t="shared" si="81"/>
        <v>0</v>
      </c>
      <c r="S288" s="58"/>
      <c r="T288" s="58"/>
      <c r="U288" s="134">
        <f t="shared" ref="U288" si="82">AVERAGE(U274:U275,U278:U279,U282:U283)</f>
        <v>0.78474467612175902</v>
      </c>
      <c r="V288" s="18"/>
      <c r="W288" s="1"/>
      <c r="X288" s="1"/>
      <c r="Y288" s="1"/>
      <c r="Z288" s="1"/>
      <c r="AA288" s="1"/>
      <c r="AB288" s="1"/>
      <c r="AC288" s="1"/>
      <c r="AD288" s="1"/>
      <c r="AE288" s="18"/>
      <c r="AF288" s="44"/>
      <c r="AG288" s="44"/>
      <c r="AH288" s="44"/>
      <c r="AI288" s="44"/>
      <c r="AJ288" s="1"/>
      <c r="AK288" s="52"/>
      <c r="AL288" s="16"/>
      <c r="AM288" s="16"/>
      <c r="AN288" s="16"/>
      <c r="AO288" s="18"/>
    </row>
    <row r="289" spans="2:41" x14ac:dyDescent="0.25">
      <c r="B289" s="59" t="s">
        <v>169</v>
      </c>
      <c r="C289" s="59"/>
      <c r="D289" s="20"/>
      <c r="E289" s="20"/>
      <c r="F289" s="20"/>
      <c r="G289" s="20"/>
      <c r="H289" s="20"/>
      <c r="I289" s="60">
        <f>STDEV(I274:I275,I278:I279,I282:I283)</f>
        <v>2.1787408838593003</v>
      </c>
      <c r="J289" s="60">
        <f t="shared" ref="J289:R289" si="83">STDEV(J274:J275,J278:J279,J282:J283)</f>
        <v>0</v>
      </c>
      <c r="K289" s="60">
        <f t="shared" si="83"/>
        <v>1.4943327924751799</v>
      </c>
      <c r="L289" s="60">
        <f t="shared" si="83"/>
        <v>0.67061670025929609</v>
      </c>
      <c r="M289" s="60">
        <f t="shared" si="83"/>
        <v>0</v>
      </c>
      <c r="N289" s="60">
        <f t="shared" si="83"/>
        <v>0.16316037100554373</v>
      </c>
      <c r="O289" s="60">
        <f t="shared" si="83"/>
        <v>1.1340889766680566</v>
      </c>
      <c r="P289" s="60">
        <f t="shared" si="83"/>
        <v>0.62954203804564635</v>
      </c>
      <c r="Q289" s="60">
        <f t="shared" si="83"/>
        <v>5.1759343761939879E-2</v>
      </c>
      <c r="R289" s="60">
        <f t="shared" si="83"/>
        <v>0</v>
      </c>
      <c r="S289" s="60"/>
      <c r="T289" s="60"/>
      <c r="U289" s="129">
        <f t="shared" ref="U289" si="84">STDEV(U274:U275,U278:U279,U282:U283)</f>
        <v>5.5480251454021433E-2</v>
      </c>
      <c r="V289" s="18"/>
      <c r="W289" s="11"/>
      <c r="X289" s="11"/>
      <c r="Y289" s="11"/>
      <c r="Z289" s="11"/>
      <c r="AA289" s="11"/>
      <c r="AB289" s="11"/>
      <c r="AC289" s="11"/>
      <c r="AD289" s="11"/>
      <c r="AE289" s="21"/>
      <c r="AF289" s="45"/>
      <c r="AG289" s="45"/>
      <c r="AH289" s="45"/>
      <c r="AI289" s="45"/>
      <c r="AJ289" s="11"/>
      <c r="AK289" s="53"/>
      <c r="AL289" s="46"/>
      <c r="AM289" s="46"/>
      <c r="AN289" s="46"/>
      <c r="AO289" s="18"/>
    </row>
    <row r="290" spans="2:41" x14ac:dyDescent="0.25">
      <c r="B290" s="75" t="s">
        <v>86</v>
      </c>
      <c r="C290" s="75"/>
      <c r="D290" s="75" t="s">
        <v>32</v>
      </c>
      <c r="E290" s="75" t="s">
        <v>8</v>
      </c>
      <c r="F290" s="75">
        <v>9</v>
      </c>
      <c r="G290" s="75">
        <v>1120</v>
      </c>
      <c r="I290" s="96">
        <v>53.365000000000002</v>
      </c>
      <c r="J290" s="96">
        <v>1.7999999999999999E-2</v>
      </c>
      <c r="K290" s="96">
        <v>28.928000000000001</v>
      </c>
      <c r="L290" s="96">
        <v>0.878</v>
      </c>
      <c r="M290" s="96">
        <v>4.2000000000000003E-2</v>
      </c>
      <c r="N290" s="96">
        <v>0.11700000000000001</v>
      </c>
      <c r="O290" s="96">
        <v>11.993</v>
      </c>
      <c r="P290" s="96">
        <v>4.41</v>
      </c>
      <c r="Q290" s="96">
        <v>0.13100000000000001</v>
      </c>
      <c r="R290" s="96">
        <v>1.4999999999999999E-2</v>
      </c>
      <c r="S290" s="96">
        <v>0</v>
      </c>
      <c r="T290" s="96">
        <v>99.897000000000006</v>
      </c>
      <c r="U290" s="135">
        <v>0.59580333588453294</v>
      </c>
      <c r="W290" s="1">
        <v>0.88941666666666674</v>
      </c>
      <c r="X290" s="1">
        <v>0.5672156862745098</v>
      </c>
      <c r="Y290" s="1">
        <v>0.21416071428571429</v>
      </c>
      <c r="Z290" s="1">
        <v>0.14225806451612905</v>
      </c>
      <c r="AA290" s="1">
        <v>1.7788333333333335</v>
      </c>
      <c r="AB290" s="1">
        <v>0.85082352941176476</v>
      </c>
      <c r="AC290" s="1">
        <v>0.21416071428571429</v>
      </c>
      <c r="AD290" s="95">
        <v>7.1129032258064523E-2</v>
      </c>
      <c r="AE290" s="18">
        <v>2.9149466092888772</v>
      </c>
      <c r="AF290" s="44">
        <v>2.4409823873477987</v>
      </c>
      <c r="AG290" s="44">
        <v>1.5567096411769581</v>
      </c>
      <c r="AH290" s="44">
        <v>0.58775886626056695</v>
      </c>
      <c r="AI290" s="97">
        <v>0.39042379455679693</v>
      </c>
      <c r="AJ290" s="92">
        <v>4.9758746893421204</v>
      </c>
      <c r="AK290" s="16">
        <v>0.97818266081736382</v>
      </c>
      <c r="AL290" s="16">
        <v>3.9976920285247566</v>
      </c>
      <c r="AM290" s="16">
        <v>16</v>
      </c>
      <c r="AN290" s="95">
        <v>16</v>
      </c>
    </row>
    <row r="291" spans="2:41" x14ac:dyDescent="0.25">
      <c r="B291" s="75" t="s">
        <v>86</v>
      </c>
      <c r="C291" s="75"/>
      <c r="D291" s="75" t="s">
        <v>32</v>
      </c>
      <c r="E291" s="75" t="s">
        <v>9</v>
      </c>
      <c r="F291" s="75">
        <v>9</v>
      </c>
      <c r="G291" s="75">
        <v>1120</v>
      </c>
      <c r="I291" s="96">
        <v>54.069000000000003</v>
      </c>
      <c r="J291" s="96">
        <v>6.2E-2</v>
      </c>
      <c r="K291" s="96">
        <v>28.442</v>
      </c>
      <c r="L291" s="96">
        <v>0.89</v>
      </c>
      <c r="M291" s="96">
        <v>2.1999999999999999E-2</v>
      </c>
      <c r="N291" s="96">
        <v>0.13400000000000001</v>
      </c>
      <c r="O291" s="96">
        <v>11.382</v>
      </c>
      <c r="P291" s="96">
        <v>4.6349999999999998</v>
      </c>
      <c r="Q291" s="96">
        <v>0.14599999999999999</v>
      </c>
      <c r="R291" s="96">
        <v>3.5000000000000003E-2</v>
      </c>
      <c r="S291" s="96">
        <v>0</v>
      </c>
      <c r="T291" s="96">
        <v>99.817000000000021</v>
      </c>
      <c r="U291" s="136">
        <v>0.57072268925154945</v>
      </c>
      <c r="W291" s="1">
        <v>0.90115000000000001</v>
      </c>
      <c r="X291" s="1">
        <v>0.5576862745098039</v>
      </c>
      <c r="Y291" s="1">
        <v>0.20324999999999999</v>
      </c>
      <c r="Z291" s="1">
        <v>0.14951612903225805</v>
      </c>
      <c r="AA291" s="1">
        <v>1.8023</v>
      </c>
      <c r="AB291" s="1">
        <v>0.83652941176470585</v>
      </c>
      <c r="AC291" s="1">
        <v>0.20324999999999999</v>
      </c>
      <c r="AD291" s="95">
        <v>7.4758064516129027E-2</v>
      </c>
      <c r="AE291" s="18">
        <v>2.9168374762808349</v>
      </c>
      <c r="AF291" s="44">
        <v>2.4715809703570519</v>
      </c>
      <c r="AG291" s="44">
        <v>1.5295642051908676</v>
      </c>
      <c r="AH291" s="44">
        <v>0.5574530679965275</v>
      </c>
      <c r="AI291" s="44">
        <v>0.41007736700613495</v>
      </c>
      <c r="AJ291" s="93">
        <v>4.9686756105505818</v>
      </c>
      <c r="AK291" s="16">
        <v>0.96753043500266245</v>
      </c>
      <c r="AL291" s="16">
        <v>4.0011451755479195</v>
      </c>
      <c r="AM291" s="16">
        <v>16</v>
      </c>
      <c r="AN291" s="95">
        <v>16</v>
      </c>
    </row>
    <row r="292" spans="2:41" x14ac:dyDescent="0.25">
      <c r="B292" s="75" t="s">
        <v>86</v>
      </c>
      <c r="C292" s="75"/>
      <c r="D292" s="75" t="s">
        <v>32</v>
      </c>
      <c r="E292" s="75" t="s">
        <v>10</v>
      </c>
      <c r="F292" s="75">
        <v>9</v>
      </c>
      <c r="G292" s="75">
        <v>1120</v>
      </c>
      <c r="I292" s="96">
        <v>54.8</v>
      </c>
      <c r="J292" s="96">
        <v>4.5999999999999999E-2</v>
      </c>
      <c r="K292" s="96">
        <v>28.003</v>
      </c>
      <c r="L292" s="96">
        <v>0.96399999999999997</v>
      </c>
      <c r="M292" s="96">
        <v>2.5000000000000001E-2</v>
      </c>
      <c r="N292" s="96">
        <v>0.13800000000000001</v>
      </c>
      <c r="O292" s="96">
        <v>11.176</v>
      </c>
      <c r="P292" s="96">
        <v>4.7919999999999998</v>
      </c>
      <c r="Q292" s="96">
        <v>0.157</v>
      </c>
      <c r="R292" s="96">
        <v>0</v>
      </c>
      <c r="S292" s="96">
        <v>0</v>
      </c>
      <c r="T292" s="96">
        <v>100.101</v>
      </c>
      <c r="U292" s="136">
        <v>0.55784236826113354</v>
      </c>
      <c r="W292" s="1">
        <v>0.91333333333333333</v>
      </c>
      <c r="X292" s="1">
        <v>0.54907843137254897</v>
      </c>
      <c r="Y292" s="1">
        <v>0.19957142857142857</v>
      </c>
      <c r="Z292" s="1">
        <v>0.1545806451612903</v>
      </c>
      <c r="AA292" s="1">
        <v>1.8266666666666667</v>
      </c>
      <c r="AB292" s="1">
        <v>0.82361764705882345</v>
      </c>
      <c r="AC292" s="1">
        <v>0.19957142857142857</v>
      </c>
      <c r="AD292" s="95">
        <v>7.7290322580645152E-2</v>
      </c>
      <c r="AE292" s="18">
        <v>2.9271460648775638</v>
      </c>
      <c r="AF292" s="44">
        <v>2.4961742614550015</v>
      </c>
      <c r="AG292" s="44">
        <v>1.5006519502688793</v>
      </c>
      <c r="AH292" s="44">
        <v>0.54543620071730503</v>
      </c>
      <c r="AI292" s="44">
        <v>0.42247470193874614</v>
      </c>
      <c r="AJ292" s="93">
        <v>4.9647371143799326</v>
      </c>
      <c r="AK292" s="16">
        <v>0.96791090265605118</v>
      </c>
      <c r="AL292" s="16">
        <v>3.9968262117238806</v>
      </c>
      <c r="AM292" s="16">
        <v>16</v>
      </c>
      <c r="AN292" s="95">
        <v>16</v>
      </c>
    </row>
    <row r="293" spans="2:41" x14ac:dyDescent="0.25">
      <c r="B293" s="75" t="s">
        <v>86</v>
      </c>
      <c r="C293" s="75"/>
      <c r="D293" s="75" t="s">
        <v>32</v>
      </c>
      <c r="E293" s="75" t="s">
        <v>197</v>
      </c>
      <c r="F293" s="75">
        <v>9</v>
      </c>
      <c r="G293" s="75">
        <v>1120</v>
      </c>
      <c r="I293" s="96">
        <v>49.805</v>
      </c>
      <c r="J293" s="96">
        <v>0</v>
      </c>
      <c r="K293" s="96">
        <v>31.506</v>
      </c>
      <c r="L293" s="96">
        <v>0.82799999999999996</v>
      </c>
      <c r="M293" s="96">
        <v>4.2999999999999997E-2</v>
      </c>
      <c r="N293" s="96">
        <v>0.12</v>
      </c>
      <c r="O293" s="96">
        <v>14.785</v>
      </c>
      <c r="P293" s="96">
        <v>2.9889999999999999</v>
      </c>
      <c r="Q293" s="96">
        <v>6.6000000000000003E-2</v>
      </c>
      <c r="R293" s="96">
        <v>0.02</v>
      </c>
      <c r="S293" s="96">
        <v>4.0000000000000001E-3</v>
      </c>
      <c r="T293" s="96">
        <v>100.16600000000003</v>
      </c>
      <c r="U293" s="136">
        <v>0.72931846401739664</v>
      </c>
      <c r="W293" s="1">
        <v>0.83008333333333328</v>
      </c>
      <c r="X293" s="1">
        <v>0.61776470588235299</v>
      </c>
      <c r="Y293" s="1">
        <v>0.26401785714285714</v>
      </c>
      <c r="Z293" s="1">
        <v>9.641935483870967E-2</v>
      </c>
      <c r="AA293" s="1">
        <v>1.6601666666666666</v>
      </c>
      <c r="AB293" s="1">
        <v>0.92664705882352949</v>
      </c>
      <c r="AC293" s="1">
        <v>0.26401785714285714</v>
      </c>
      <c r="AD293" s="95">
        <v>4.8209677419354835E-2</v>
      </c>
      <c r="AE293" s="18">
        <v>2.899041260052408</v>
      </c>
      <c r="AF293" s="44">
        <v>2.2906423437887251</v>
      </c>
      <c r="AG293" s="44">
        <v>1.704742086688853</v>
      </c>
      <c r="AH293" s="44">
        <v>0.7285659870548632</v>
      </c>
      <c r="AI293" s="44">
        <v>0.26607239066881477</v>
      </c>
      <c r="AJ293" s="93">
        <v>4.9900228082012559</v>
      </c>
      <c r="AK293" s="16">
        <v>0.99463837772367802</v>
      </c>
      <c r="AL293" s="16">
        <v>3.9953844304775781</v>
      </c>
      <c r="AM293" s="16">
        <v>16</v>
      </c>
      <c r="AN293" s="95">
        <v>16</v>
      </c>
    </row>
    <row r="294" spans="2:41" x14ac:dyDescent="0.25">
      <c r="B294" s="75" t="s">
        <v>86</v>
      </c>
      <c r="C294" s="75"/>
      <c r="D294" s="75" t="s">
        <v>32</v>
      </c>
      <c r="E294" s="75" t="s">
        <v>83</v>
      </c>
      <c r="F294" s="75">
        <v>9</v>
      </c>
      <c r="G294" s="75">
        <v>1120</v>
      </c>
      <c r="I294" s="96">
        <v>53.767000000000003</v>
      </c>
      <c r="J294" s="96">
        <v>0.105</v>
      </c>
      <c r="K294" s="96">
        <v>28.847000000000001</v>
      </c>
      <c r="L294" s="96">
        <v>0.90800000000000003</v>
      </c>
      <c r="M294" s="96">
        <v>6.0000000000000001E-3</v>
      </c>
      <c r="N294" s="96">
        <v>0.13300000000000001</v>
      </c>
      <c r="O294" s="96">
        <v>11.821</v>
      </c>
      <c r="P294" s="96">
        <v>4.55</v>
      </c>
      <c r="Q294" s="96">
        <v>0.14899999999999999</v>
      </c>
      <c r="R294" s="96">
        <v>3.5000000000000003E-2</v>
      </c>
      <c r="S294" s="96">
        <v>0</v>
      </c>
      <c r="T294" s="96">
        <v>100.32099999999998</v>
      </c>
      <c r="U294" s="136">
        <v>0.58427546592501589</v>
      </c>
      <c r="W294" s="1">
        <v>0.89611666666666667</v>
      </c>
      <c r="X294" s="1">
        <v>0.56562745098039213</v>
      </c>
      <c r="Y294" s="1">
        <v>0.2110892857142857</v>
      </c>
      <c r="Z294" s="1">
        <v>0.14677419354838708</v>
      </c>
      <c r="AA294" s="1">
        <v>1.7922333333333333</v>
      </c>
      <c r="AB294" s="1">
        <v>0.84844117647058814</v>
      </c>
      <c r="AC294" s="1">
        <v>0.2110892857142857</v>
      </c>
      <c r="AD294" s="95">
        <v>7.3387096774193541E-2</v>
      </c>
      <c r="AE294" s="18">
        <v>2.9251508922924008</v>
      </c>
      <c r="AF294" s="44">
        <v>2.4507909496987139</v>
      </c>
      <c r="AG294" s="44">
        <v>1.5469354486178117</v>
      </c>
      <c r="AH294" s="44">
        <v>0.5773084356653011</v>
      </c>
      <c r="AI294" s="44">
        <v>0.40141298402110709</v>
      </c>
      <c r="AJ294" s="93">
        <v>4.9764478180029332</v>
      </c>
      <c r="AK294" s="16">
        <v>0.97872141968640824</v>
      </c>
      <c r="AL294" s="16">
        <v>3.9977263983165257</v>
      </c>
      <c r="AM294" s="16">
        <v>16</v>
      </c>
      <c r="AN294" s="95">
        <v>16</v>
      </c>
    </row>
    <row r="295" spans="2:41" x14ac:dyDescent="0.25">
      <c r="B295" s="75" t="s">
        <v>86</v>
      </c>
      <c r="C295" s="75"/>
      <c r="D295" s="75" t="s">
        <v>32</v>
      </c>
      <c r="E295" s="75" t="s">
        <v>198</v>
      </c>
      <c r="F295" s="75">
        <v>9</v>
      </c>
      <c r="G295" s="75">
        <v>1120</v>
      </c>
      <c r="I295" s="96">
        <v>46.438000000000002</v>
      </c>
      <c r="J295" s="96">
        <v>0</v>
      </c>
      <c r="K295" s="96">
        <v>33.817999999999998</v>
      </c>
      <c r="L295" s="96">
        <v>0.86699999999999999</v>
      </c>
      <c r="M295" s="96">
        <v>0</v>
      </c>
      <c r="N295" s="96">
        <v>8.5999999999999993E-2</v>
      </c>
      <c r="O295" s="96">
        <v>17.446999999999999</v>
      </c>
      <c r="P295" s="96">
        <v>1.671</v>
      </c>
      <c r="Q295" s="96">
        <v>3.4000000000000002E-2</v>
      </c>
      <c r="R295" s="96">
        <v>0</v>
      </c>
      <c r="S295" s="96">
        <v>0</v>
      </c>
      <c r="T295" s="96">
        <v>100.36100000000002</v>
      </c>
      <c r="U295" s="136">
        <v>0.85060624391605355</v>
      </c>
      <c r="W295" s="1">
        <v>0.77396666666666669</v>
      </c>
      <c r="X295" s="1">
        <v>0.66309803921568622</v>
      </c>
      <c r="Y295" s="1">
        <v>0.31155357142857143</v>
      </c>
      <c r="Z295" s="1">
        <v>5.3903225806451613E-2</v>
      </c>
      <c r="AA295" s="1">
        <v>1.5479333333333334</v>
      </c>
      <c r="AB295" s="1">
        <v>0.99464705882352933</v>
      </c>
      <c r="AC295" s="1">
        <v>0.31155357142857143</v>
      </c>
      <c r="AD295" s="95">
        <v>2.6951612903225806E-2</v>
      </c>
      <c r="AE295" s="18">
        <v>2.88108557648866</v>
      </c>
      <c r="AF295" s="44">
        <v>2.1490973346510396</v>
      </c>
      <c r="AG295" s="44">
        <v>1.8412449657919314</v>
      </c>
      <c r="AH295" s="44">
        <v>0.86510049953678692</v>
      </c>
      <c r="AI295" s="44">
        <v>0.14967476494647267</v>
      </c>
      <c r="AJ295" s="93">
        <v>5.0051175649262305</v>
      </c>
      <c r="AK295" s="16">
        <v>1.0147752644832595</v>
      </c>
      <c r="AL295" s="16">
        <v>3.990342300442971</v>
      </c>
      <c r="AM295" s="16">
        <v>16</v>
      </c>
      <c r="AN295" s="95">
        <v>16</v>
      </c>
    </row>
    <row r="296" spans="2:41" x14ac:dyDescent="0.25">
      <c r="B296" s="75" t="s">
        <v>86</v>
      </c>
      <c r="C296" s="75"/>
      <c r="D296" s="75" t="s">
        <v>32</v>
      </c>
      <c r="E296" s="75" t="s">
        <v>85</v>
      </c>
      <c r="F296" s="75">
        <v>9</v>
      </c>
      <c r="G296" s="75">
        <v>1120</v>
      </c>
      <c r="I296" s="96">
        <v>54.2</v>
      </c>
      <c r="J296" s="96">
        <v>6.6000000000000003E-2</v>
      </c>
      <c r="K296" s="96">
        <v>28.204999999999998</v>
      </c>
      <c r="L296" s="96">
        <v>0.90200000000000002</v>
      </c>
      <c r="M296" s="96">
        <v>5.0000000000000001E-3</v>
      </c>
      <c r="N296" s="96">
        <v>0.123</v>
      </c>
      <c r="O296" s="96">
        <v>11.285</v>
      </c>
      <c r="P296" s="96">
        <v>4.8129999999999997</v>
      </c>
      <c r="Q296" s="96">
        <v>0.13800000000000001</v>
      </c>
      <c r="R296" s="96">
        <v>3.5000000000000003E-2</v>
      </c>
      <c r="S296" s="96">
        <v>4.3999999999999997E-2</v>
      </c>
      <c r="T296" s="96">
        <v>99.816000000000003</v>
      </c>
      <c r="U296" s="136">
        <v>0.55980760138429575</v>
      </c>
      <c r="W296" s="1">
        <v>0.90333333333333343</v>
      </c>
      <c r="X296" s="1">
        <v>0.55303921568627445</v>
      </c>
      <c r="Y296" s="1">
        <v>0.20151785714285714</v>
      </c>
      <c r="Z296" s="1">
        <v>0.15525806451612903</v>
      </c>
      <c r="AA296" s="1">
        <v>1.8066666666666669</v>
      </c>
      <c r="AB296" s="1">
        <v>0.82955882352941168</v>
      </c>
      <c r="AC296" s="1">
        <v>0.20151785714285714</v>
      </c>
      <c r="AD296" s="95">
        <v>7.7629032258064515E-2</v>
      </c>
      <c r="AE296" s="18">
        <v>2.9153723795970001</v>
      </c>
      <c r="AF296" s="44">
        <v>2.4788142733470053</v>
      </c>
      <c r="AG296" s="44">
        <v>1.5175809980410737</v>
      </c>
      <c r="AH296" s="44">
        <v>0.55298008186717751</v>
      </c>
      <c r="AI296" s="44">
        <v>0.42603974875440309</v>
      </c>
      <c r="AJ296" s="93">
        <v>4.9754151020096593</v>
      </c>
      <c r="AK296" s="16">
        <v>0.9790198306215806</v>
      </c>
      <c r="AL296" s="16">
        <v>3.9963952713880788</v>
      </c>
      <c r="AM296" s="16">
        <v>16</v>
      </c>
      <c r="AN296" s="95">
        <v>16</v>
      </c>
    </row>
    <row r="297" spans="2:41" x14ac:dyDescent="0.25">
      <c r="B297" s="75" t="s">
        <v>86</v>
      </c>
      <c r="C297" s="75"/>
      <c r="D297" s="75" t="s">
        <v>32</v>
      </c>
      <c r="E297" s="75" t="s">
        <v>186</v>
      </c>
      <c r="F297" s="75">
        <v>9</v>
      </c>
      <c r="G297" s="75">
        <v>1120</v>
      </c>
      <c r="I297" s="96">
        <v>53.567</v>
      </c>
      <c r="J297" s="96">
        <v>5.1999999999999998E-2</v>
      </c>
      <c r="K297" s="96">
        <v>28.402999999999999</v>
      </c>
      <c r="L297" s="96">
        <v>0.83199999999999996</v>
      </c>
      <c r="M297" s="96">
        <v>0</v>
      </c>
      <c r="N297" s="96">
        <v>0.128</v>
      </c>
      <c r="O297" s="96">
        <v>11.443</v>
      </c>
      <c r="P297" s="96">
        <v>4.4800000000000004</v>
      </c>
      <c r="Q297" s="96">
        <v>0.14799999999999999</v>
      </c>
      <c r="R297" s="96">
        <v>2.5000000000000001E-2</v>
      </c>
      <c r="S297" s="96">
        <v>0</v>
      </c>
      <c r="T297" s="96">
        <v>99.077999999999989</v>
      </c>
      <c r="U297" s="136">
        <v>0.5800962889584933</v>
      </c>
      <c r="W297" s="1">
        <v>0.89278333333333337</v>
      </c>
      <c r="X297" s="1">
        <v>0.5569215686274509</v>
      </c>
      <c r="Y297" s="1">
        <v>0.2043392857142857</v>
      </c>
      <c r="Z297" s="1">
        <v>0.14451612903225808</v>
      </c>
      <c r="AA297" s="1">
        <v>1.7855666666666667</v>
      </c>
      <c r="AB297" s="1">
        <v>0.83538235294117635</v>
      </c>
      <c r="AC297" s="1">
        <v>0.2043392857142857</v>
      </c>
      <c r="AD297" s="95">
        <v>7.2258064516129039E-2</v>
      </c>
      <c r="AE297" s="18">
        <v>2.8975463698382575</v>
      </c>
      <c r="AF297" s="44">
        <v>2.4649361062909763</v>
      </c>
      <c r="AG297" s="44">
        <v>1.5376363240973114</v>
      </c>
      <c r="AH297" s="44">
        <v>0.56417191549743384</v>
      </c>
      <c r="AI297" s="44">
        <v>0.39900277154929548</v>
      </c>
      <c r="AJ297" s="93">
        <v>4.9657471174350176</v>
      </c>
      <c r="AK297" s="16">
        <v>0.96317468704672926</v>
      </c>
      <c r="AL297" s="16">
        <v>4.0025724303882875</v>
      </c>
      <c r="AM297" s="16">
        <v>16</v>
      </c>
      <c r="AN297" s="95">
        <v>16.000000000000004</v>
      </c>
    </row>
    <row r="298" spans="2:41" x14ac:dyDescent="0.25">
      <c r="B298" s="75" t="s">
        <v>86</v>
      </c>
      <c r="C298" s="75"/>
      <c r="D298" s="75" t="s">
        <v>32</v>
      </c>
      <c r="E298" s="75" t="s">
        <v>89</v>
      </c>
      <c r="F298" s="75">
        <v>9</v>
      </c>
      <c r="G298" s="75">
        <v>1120</v>
      </c>
      <c r="I298" s="96">
        <v>53.704999999999998</v>
      </c>
      <c r="J298" s="96">
        <v>0.09</v>
      </c>
      <c r="K298" s="96">
        <v>28.603000000000002</v>
      </c>
      <c r="L298" s="96">
        <v>0.77900000000000003</v>
      </c>
      <c r="M298" s="96">
        <v>1.2E-2</v>
      </c>
      <c r="N298" s="96">
        <v>0.128</v>
      </c>
      <c r="O298" s="96">
        <v>11.493</v>
      </c>
      <c r="P298" s="96">
        <v>4.4420000000000002</v>
      </c>
      <c r="Q298" s="96">
        <v>0.124</v>
      </c>
      <c r="R298" s="96">
        <v>4.9000000000000002E-2</v>
      </c>
      <c r="S298" s="96">
        <v>5.0000000000000001E-3</v>
      </c>
      <c r="T298" s="96">
        <v>99.429999999999978</v>
      </c>
      <c r="U298" s="136">
        <v>0.5840325847226796</v>
      </c>
      <c r="W298" s="1">
        <v>0.89508333333333334</v>
      </c>
      <c r="X298" s="1">
        <v>0.56084313725490198</v>
      </c>
      <c r="Y298" s="1">
        <v>0.20523214285714286</v>
      </c>
      <c r="Z298" s="1">
        <v>0.14329032258064517</v>
      </c>
      <c r="AA298" s="1">
        <v>1.7901666666666667</v>
      </c>
      <c r="AB298" s="1">
        <v>0.84126470588235303</v>
      </c>
      <c r="AC298" s="1">
        <v>0.20523214285714286</v>
      </c>
      <c r="AD298" s="95">
        <v>7.1645161290322584E-2</v>
      </c>
      <c r="AE298" s="18">
        <v>2.9083086766964854</v>
      </c>
      <c r="AF298" s="44">
        <v>2.4621412176923347</v>
      </c>
      <c r="AG298" s="44">
        <v>1.5427334567304796</v>
      </c>
      <c r="AH298" s="44">
        <v>0.56454019341650818</v>
      </c>
      <c r="AI298" s="44">
        <v>0.39415437220620475</v>
      </c>
      <c r="AJ298" s="93">
        <v>4.9635692400455271</v>
      </c>
      <c r="AK298" s="16">
        <v>0.95869456562271294</v>
      </c>
      <c r="AL298" s="16">
        <v>4.0048746744228145</v>
      </c>
      <c r="AM298" s="16">
        <v>16</v>
      </c>
      <c r="AN298" s="95">
        <v>15.999999999999998</v>
      </c>
    </row>
    <row r="299" spans="2:41" x14ac:dyDescent="0.25">
      <c r="B299" s="75" t="s">
        <v>86</v>
      </c>
      <c r="C299" s="75"/>
      <c r="D299" s="75" t="s">
        <v>32</v>
      </c>
      <c r="E299" s="75" t="s">
        <v>187</v>
      </c>
      <c r="F299" s="75">
        <v>9</v>
      </c>
      <c r="G299" s="75">
        <v>1120</v>
      </c>
      <c r="I299" s="96">
        <v>55.220999999999997</v>
      </c>
      <c r="J299" s="96">
        <v>4.2999999999999997E-2</v>
      </c>
      <c r="K299" s="96">
        <v>27.934999999999999</v>
      </c>
      <c r="L299" s="96">
        <v>0.92500000000000004</v>
      </c>
      <c r="M299" s="96">
        <v>1.0999999999999999E-2</v>
      </c>
      <c r="N299" s="96">
        <v>0.123</v>
      </c>
      <c r="O299" s="96">
        <v>10.829000000000001</v>
      </c>
      <c r="P299" s="96">
        <v>4.8470000000000004</v>
      </c>
      <c r="Q299" s="96">
        <v>0.189</v>
      </c>
      <c r="R299" s="96">
        <v>0.02</v>
      </c>
      <c r="S299" s="96">
        <v>0</v>
      </c>
      <c r="T299" s="96">
        <v>100.14299999999997</v>
      </c>
      <c r="U299" s="136">
        <v>0.54623060623617248</v>
      </c>
      <c r="W299" s="1">
        <v>0.92034999999999989</v>
      </c>
      <c r="X299" s="1">
        <v>0.54774509803921567</v>
      </c>
      <c r="Y299" s="1">
        <v>0.19337500000000002</v>
      </c>
      <c r="Z299" s="1">
        <v>0.15635483870967742</v>
      </c>
      <c r="AA299" s="1">
        <v>1.8406999999999998</v>
      </c>
      <c r="AB299" s="1">
        <v>0.82161764705882345</v>
      </c>
      <c r="AC299" s="1">
        <v>0.19337500000000002</v>
      </c>
      <c r="AD299" s="95">
        <v>7.8177419354838712E-2</v>
      </c>
      <c r="AE299" s="18">
        <v>2.9338700664136619</v>
      </c>
      <c r="AF299" s="44">
        <v>2.5095862575128365</v>
      </c>
      <c r="AG299" s="44">
        <v>1.4935769768666673</v>
      </c>
      <c r="AH299" s="44">
        <v>0.52728988161736823</v>
      </c>
      <c r="AI299" s="44">
        <v>0.42634427611391601</v>
      </c>
      <c r="AJ299" s="93">
        <v>4.9567973921107882</v>
      </c>
      <c r="AK299" s="16">
        <v>0.95363415773128424</v>
      </c>
      <c r="AL299" s="16">
        <v>4.0031632343795041</v>
      </c>
      <c r="AM299" s="16">
        <v>16</v>
      </c>
      <c r="AN299" s="95">
        <v>16</v>
      </c>
    </row>
    <row r="300" spans="2:41" x14ac:dyDescent="0.25">
      <c r="B300" s="75" t="s">
        <v>86</v>
      </c>
      <c r="C300" s="75"/>
      <c r="D300" s="75" t="s">
        <v>32</v>
      </c>
      <c r="E300" s="75" t="s">
        <v>90</v>
      </c>
      <c r="F300" s="75">
        <v>9</v>
      </c>
      <c r="G300" s="75">
        <v>1120</v>
      </c>
      <c r="I300" s="96">
        <v>55.194000000000003</v>
      </c>
      <c r="J300" s="96">
        <v>8.5999999999999993E-2</v>
      </c>
      <c r="K300" s="96">
        <v>28.268000000000001</v>
      </c>
      <c r="L300" s="96">
        <v>0.78100000000000003</v>
      </c>
      <c r="M300" s="96">
        <v>5.0000000000000001E-3</v>
      </c>
      <c r="N300" s="96">
        <v>0.11700000000000001</v>
      </c>
      <c r="O300" s="96">
        <v>10.887</v>
      </c>
      <c r="P300" s="96">
        <v>4.7779999999999996</v>
      </c>
      <c r="Q300" s="96">
        <v>0.16500000000000001</v>
      </c>
      <c r="R300" s="96">
        <v>7.9000000000000001E-2</v>
      </c>
      <c r="S300" s="96">
        <v>0</v>
      </c>
      <c r="T300" s="96">
        <v>100.36000000000001</v>
      </c>
      <c r="U300" s="136">
        <v>0.55181257878265522</v>
      </c>
      <c r="W300" s="1">
        <v>0.91990000000000005</v>
      </c>
      <c r="X300" s="1">
        <v>0.55427450980392157</v>
      </c>
      <c r="Y300" s="1">
        <v>0.1944107142857143</v>
      </c>
      <c r="Z300" s="1">
        <v>0.15412903225806451</v>
      </c>
      <c r="AA300" s="1">
        <v>1.8398000000000001</v>
      </c>
      <c r="AB300" s="1">
        <v>0.83141176470588229</v>
      </c>
      <c r="AC300" s="1">
        <v>0.1944107142857143</v>
      </c>
      <c r="AD300" s="95">
        <v>7.7064516129032257E-2</v>
      </c>
      <c r="AE300" s="18">
        <v>2.9426869951206287</v>
      </c>
      <c r="AF300" s="44">
        <v>2.5008436208820526</v>
      </c>
      <c r="AG300" s="44">
        <v>1.5068527797159081</v>
      </c>
      <c r="AH300" s="44">
        <v>0.52852570350315464</v>
      </c>
      <c r="AI300" s="44">
        <v>0.41901577031775711</v>
      </c>
      <c r="AJ300" s="93">
        <v>4.9552378744188728</v>
      </c>
      <c r="AK300" s="16">
        <v>0.94754147382091181</v>
      </c>
      <c r="AL300" s="16">
        <v>4.0076964005979612</v>
      </c>
      <c r="AM300" s="16">
        <v>16</v>
      </c>
      <c r="AN300" s="95">
        <v>16</v>
      </c>
    </row>
    <row r="301" spans="2:41" x14ac:dyDescent="0.25">
      <c r="B301" s="75" t="s">
        <v>86</v>
      </c>
      <c r="C301" s="75"/>
      <c r="D301" s="75" t="s">
        <v>32</v>
      </c>
      <c r="E301" s="75" t="s">
        <v>188</v>
      </c>
      <c r="F301" s="75">
        <v>9</v>
      </c>
      <c r="G301" s="75">
        <v>1120</v>
      </c>
      <c r="I301" s="96">
        <v>55.112000000000002</v>
      </c>
      <c r="J301" s="96">
        <v>5.8999999999999997E-2</v>
      </c>
      <c r="K301" s="96">
        <v>27.600999999999999</v>
      </c>
      <c r="L301" s="96">
        <v>0.874</v>
      </c>
      <c r="M301" s="96">
        <v>2.9000000000000001E-2</v>
      </c>
      <c r="N301" s="96">
        <v>0.13500000000000001</v>
      </c>
      <c r="O301" s="96">
        <v>10.486000000000001</v>
      </c>
      <c r="P301" s="96">
        <v>4.9720000000000004</v>
      </c>
      <c r="Q301" s="96">
        <v>0.17</v>
      </c>
      <c r="R301" s="96">
        <v>0.03</v>
      </c>
      <c r="S301" s="96">
        <v>0</v>
      </c>
      <c r="T301" s="96">
        <v>99.467999999999989</v>
      </c>
      <c r="U301" s="136">
        <v>0.53267546017050293</v>
      </c>
      <c r="W301" s="1">
        <v>0.91853333333333331</v>
      </c>
      <c r="X301" s="1">
        <v>0.54119607843137252</v>
      </c>
      <c r="Y301" s="1">
        <v>0.18725</v>
      </c>
      <c r="Z301" s="1">
        <v>0.16038709677419355</v>
      </c>
      <c r="AA301" s="1">
        <v>1.8370666666666666</v>
      </c>
      <c r="AB301" s="1">
        <v>0.81179411764705878</v>
      </c>
      <c r="AC301" s="1">
        <v>0.18725</v>
      </c>
      <c r="AD301" s="95">
        <v>8.0193548387096775E-2</v>
      </c>
      <c r="AE301" s="18">
        <v>2.9163043327008222</v>
      </c>
      <c r="AF301" s="44">
        <v>2.5197187358911042</v>
      </c>
      <c r="AG301" s="44">
        <v>1.4846079604597775</v>
      </c>
      <c r="AH301" s="44">
        <v>0.51366381183293219</v>
      </c>
      <c r="AI301" s="44">
        <v>0.43997355139038524</v>
      </c>
      <c r="AJ301" s="93">
        <v>4.9579640595741994</v>
      </c>
      <c r="AK301" s="16">
        <v>0.95363736322331749</v>
      </c>
      <c r="AL301" s="16">
        <v>4.0043266963508817</v>
      </c>
      <c r="AM301" s="16">
        <v>16</v>
      </c>
      <c r="AN301" s="95">
        <v>15.999999999999998</v>
      </c>
    </row>
    <row r="302" spans="2:41" x14ac:dyDescent="0.25">
      <c r="B302" s="57" t="s">
        <v>135</v>
      </c>
      <c r="C302" s="57"/>
      <c r="D302" s="75"/>
      <c r="E302" s="75"/>
      <c r="F302" s="75"/>
      <c r="G302" s="75"/>
      <c r="H302" s="19"/>
      <c r="I302" s="58">
        <v>54.3</v>
      </c>
      <c r="J302" s="58">
        <v>6.2700000000000006E-2</v>
      </c>
      <c r="K302" s="58">
        <v>28.323500000000003</v>
      </c>
      <c r="L302" s="58">
        <v>0.87329999999999985</v>
      </c>
      <c r="M302" s="58">
        <v>1.5699999999999999E-2</v>
      </c>
      <c r="N302" s="58">
        <v>0.12759999999999999</v>
      </c>
      <c r="O302" s="58">
        <v>11.279500000000001</v>
      </c>
      <c r="P302" s="58">
        <v>4.6718999999999999</v>
      </c>
      <c r="Q302" s="58">
        <v>0.1517</v>
      </c>
      <c r="R302" s="58">
        <v>3.2299999999999995E-2</v>
      </c>
      <c r="S302" s="58">
        <v>4.8999999999999998E-3</v>
      </c>
      <c r="T302" s="58"/>
      <c r="U302" s="120">
        <v>0.56632989795770317</v>
      </c>
      <c r="W302" s="1"/>
      <c r="X302" s="1"/>
      <c r="Y302" s="1"/>
      <c r="Z302" s="1"/>
      <c r="AA302" s="1"/>
      <c r="AB302" s="1"/>
      <c r="AC302" s="1"/>
      <c r="AD302" s="1"/>
      <c r="AE302" s="18"/>
      <c r="AF302" s="44"/>
      <c r="AG302" s="44"/>
      <c r="AH302" s="44"/>
      <c r="AI302" s="44"/>
      <c r="AJ302" s="90"/>
      <c r="AK302" s="16"/>
      <c r="AL302" s="16"/>
      <c r="AM302" s="16"/>
      <c r="AN302" s="16"/>
      <c r="AO302" s="18"/>
    </row>
    <row r="303" spans="2:41" x14ac:dyDescent="0.25">
      <c r="B303" s="57" t="s">
        <v>136</v>
      </c>
      <c r="C303" s="57"/>
      <c r="D303" s="19"/>
      <c r="E303" s="19"/>
      <c r="F303" s="19"/>
      <c r="G303" s="19"/>
      <c r="H303" s="19"/>
      <c r="I303" s="58">
        <v>0.72032477243100346</v>
      </c>
      <c r="J303" s="58">
        <v>2.556494996409471E-2</v>
      </c>
      <c r="K303" s="58">
        <v>0.41240978811533308</v>
      </c>
      <c r="L303" s="58">
        <v>5.995007181906549E-2</v>
      </c>
      <c r="M303" s="58">
        <v>1.3333749993489788E-2</v>
      </c>
      <c r="N303" s="58">
        <v>7.4565407529229022E-3</v>
      </c>
      <c r="O303" s="58">
        <v>0.45734942877410462</v>
      </c>
      <c r="P303" s="58">
        <v>0.19459442152561537</v>
      </c>
      <c r="Q303" s="58">
        <v>1.9345111354896062E-2</v>
      </c>
      <c r="R303" s="58">
        <v>2.1171521752895654E-2</v>
      </c>
      <c r="S303" s="58">
        <v>1.3827910583711158E-2</v>
      </c>
      <c r="T303" s="58"/>
      <c r="U303" s="120">
        <v>1.9930033137020173E-2</v>
      </c>
      <c r="W303" s="1"/>
      <c r="X303" s="1"/>
      <c r="Y303" s="1"/>
      <c r="Z303" s="1"/>
      <c r="AA303" s="1"/>
      <c r="AB303" s="1"/>
      <c r="AC303" s="1"/>
      <c r="AD303" s="1"/>
      <c r="AE303" s="18"/>
      <c r="AF303" s="44"/>
      <c r="AG303" s="44"/>
      <c r="AH303" s="44"/>
      <c r="AI303" s="44"/>
      <c r="AJ303" s="90"/>
      <c r="AK303" s="16"/>
      <c r="AL303" s="16"/>
      <c r="AM303" s="16"/>
      <c r="AN303" s="16"/>
      <c r="AO303" s="18"/>
    </row>
    <row r="304" spans="2:41" x14ac:dyDescent="0.25">
      <c r="B304" s="57" t="s">
        <v>168</v>
      </c>
      <c r="C304" s="57"/>
      <c r="D304" s="19"/>
      <c r="E304" s="19"/>
      <c r="F304" s="19"/>
      <c r="G304" s="19"/>
      <c r="H304" s="19"/>
      <c r="I304" s="58">
        <v>48.121499999999997</v>
      </c>
      <c r="J304" s="58">
        <v>0</v>
      </c>
      <c r="K304" s="58">
        <v>32.661999999999999</v>
      </c>
      <c r="L304" s="58">
        <v>0.84749999999999992</v>
      </c>
      <c r="M304" s="58">
        <v>2.1499999999999998E-2</v>
      </c>
      <c r="N304" s="58">
        <v>0.10299999999999999</v>
      </c>
      <c r="O304" s="58">
        <v>16.116</v>
      </c>
      <c r="P304" s="58">
        <v>2.33</v>
      </c>
      <c r="Q304" s="58">
        <v>0.05</v>
      </c>
      <c r="R304" s="58">
        <v>0.01</v>
      </c>
      <c r="S304" s="58">
        <v>2E-3</v>
      </c>
      <c r="T304" s="58"/>
      <c r="U304" s="120">
        <v>0.78996235396672509</v>
      </c>
      <c r="W304" s="1"/>
      <c r="X304" s="1"/>
      <c r="Y304" s="1"/>
      <c r="Z304" s="1"/>
      <c r="AA304" s="1"/>
      <c r="AB304" s="1"/>
      <c r="AC304" s="1"/>
      <c r="AD304" s="1"/>
      <c r="AE304" s="18"/>
      <c r="AF304" s="44"/>
      <c r="AG304" s="44"/>
      <c r="AH304" s="44"/>
      <c r="AI304" s="44"/>
      <c r="AJ304" s="90"/>
      <c r="AK304" s="16"/>
      <c r="AL304" s="16"/>
      <c r="AM304" s="16"/>
      <c r="AN304" s="16"/>
      <c r="AO304" s="18"/>
    </row>
    <row r="305" spans="1:56" x14ac:dyDescent="0.25">
      <c r="B305" s="59" t="s">
        <v>169</v>
      </c>
      <c r="C305" s="59"/>
      <c r="D305" s="20"/>
      <c r="E305" s="20"/>
      <c r="F305" s="20"/>
      <c r="G305" s="20"/>
      <c r="H305" s="20"/>
      <c r="I305" s="60">
        <v>2.3808285322551037</v>
      </c>
      <c r="J305" s="60">
        <v>0</v>
      </c>
      <c r="K305" s="60">
        <v>1.6348308781032963</v>
      </c>
      <c r="L305" s="60">
        <v>2.7577164466275381E-2</v>
      </c>
      <c r="M305" s="60">
        <v>3.040559159102154E-2</v>
      </c>
      <c r="N305" s="60">
        <v>2.4041630560342659E-2</v>
      </c>
      <c r="O305" s="60">
        <v>1.8823182515185888</v>
      </c>
      <c r="P305" s="60">
        <v>0.93196673760386906</v>
      </c>
      <c r="Q305" s="60">
        <v>2.262741699796951E-2</v>
      </c>
      <c r="R305" s="60">
        <v>1.4142135623730951E-2</v>
      </c>
      <c r="S305" s="60">
        <v>2.8284271247461901E-3</v>
      </c>
      <c r="T305" s="60"/>
      <c r="U305" s="121">
        <v>8.5763411641401735E-2</v>
      </c>
      <c r="W305" s="11"/>
      <c r="X305" s="11"/>
      <c r="Y305" s="11"/>
      <c r="Z305" s="11"/>
      <c r="AA305" s="11"/>
      <c r="AB305" s="11"/>
      <c r="AC305" s="11"/>
      <c r="AD305" s="11"/>
      <c r="AE305" s="21"/>
      <c r="AF305" s="45"/>
      <c r="AG305" s="45"/>
      <c r="AH305" s="45"/>
      <c r="AI305" s="45"/>
      <c r="AJ305" s="91"/>
      <c r="AK305" s="46"/>
      <c r="AL305" s="46"/>
      <c r="AM305" s="46"/>
      <c r="AN305" s="46"/>
      <c r="AO305" s="18"/>
    </row>
    <row r="306" spans="1:56" x14ac:dyDescent="0.25">
      <c r="B306" s="2" t="s">
        <v>33</v>
      </c>
      <c r="C306" s="2"/>
      <c r="D306" s="2" t="s">
        <v>32</v>
      </c>
      <c r="E306" s="2" t="s">
        <v>14</v>
      </c>
      <c r="F306" s="2">
        <v>9</v>
      </c>
      <c r="G306" s="2">
        <v>1100</v>
      </c>
      <c r="H306" s="2"/>
      <c r="I306" s="4">
        <v>49.027500000000003</v>
      </c>
      <c r="J306" s="4">
        <v>0</v>
      </c>
      <c r="K306" s="4">
        <v>31.778700000000001</v>
      </c>
      <c r="L306" s="4">
        <v>0.95899999999999996</v>
      </c>
      <c r="M306" s="4">
        <v>0</v>
      </c>
      <c r="N306" s="4">
        <v>9.3100000000000002E-2</v>
      </c>
      <c r="O306" s="4">
        <v>15.464600000000001</v>
      </c>
      <c r="P306" s="4">
        <v>2.5137999999999998</v>
      </c>
      <c r="Q306" s="4">
        <v>5.9700000000000003E-2</v>
      </c>
      <c r="R306" s="4">
        <v>0</v>
      </c>
      <c r="S306" s="4"/>
      <c r="T306" s="62">
        <v>99.896400000000028</v>
      </c>
      <c r="U306" s="125">
        <v>0.76997499914912482</v>
      </c>
      <c r="V306" s="18"/>
      <c r="W306" s="1">
        <f t="shared" si="51"/>
        <v>0.8171250000000001</v>
      </c>
      <c r="X306" s="1">
        <f t="shared" si="52"/>
        <v>0.62311176470588236</v>
      </c>
      <c r="Y306" s="1">
        <f t="shared" si="53"/>
        <v>0.27615357142857144</v>
      </c>
      <c r="Z306" s="1">
        <f t="shared" si="54"/>
        <v>8.1090322580645149E-2</v>
      </c>
      <c r="AA306" s="1">
        <f t="shared" si="55"/>
        <v>1.6342500000000002</v>
      </c>
      <c r="AB306" s="1">
        <f t="shared" si="56"/>
        <v>0.93466764705882355</v>
      </c>
      <c r="AC306" s="1">
        <f t="shared" si="57"/>
        <v>0.27615357142857144</v>
      </c>
      <c r="AD306" s="1">
        <f t="shared" si="58"/>
        <v>4.0545161290322575E-2</v>
      </c>
      <c r="AE306" s="18">
        <f t="shared" si="59"/>
        <v>2.8856163797777179</v>
      </c>
      <c r="AF306" s="44">
        <f t="shared" si="60"/>
        <v>2.2653738888547452</v>
      </c>
      <c r="AG306" s="44">
        <f t="shared" si="61"/>
        <v>1.7274971657982654</v>
      </c>
      <c r="AH306" s="44">
        <f t="shared" si="62"/>
        <v>0.76560023255716025</v>
      </c>
      <c r="AI306" s="44">
        <f t="shared" si="63"/>
        <v>0.22481248207190069</v>
      </c>
      <c r="AJ306" s="1">
        <f t="shared" si="64"/>
        <v>4.9832837692820711</v>
      </c>
      <c r="AK306" s="52">
        <f t="shared" si="65"/>
        <v>0.99041271462906089</v>
      </c>
      <c r="AL306" s="16">
        <f t="shared" si="66"/>
        <v>3.9928710546530106</v>
      </c>
      <c r="AM306" s="16">
        <f t="shared" si="67"/>
        <v>16</v>
      </c>
      <c r="AN306" s="16">
        <f t="shared" si="68"/>
        <v>15.999999999999998</v>
      </c>
      <c r="AO306" s="18"/>
    </row>
    <row r="307" spans="1:56" x14ac:dyDescent="0.25">
      <c r="B307" s="2" t="s">
        <v>33</v>
      </c>
      <c r="C307" s="2"/>
      <c r="D307" s="2" t="s">
        <v>32</v>
      </c>
      <c r="E307" s="2" t="s">
        <v>15</v>
      </c>
      <c r="F307" s="2">
        <v>9</v>
      </c>
      <c r="G307" s="2">
        <v>1100</v>
      </c>
      <c r="H307" s="2"/>
      <c r="I307" s="4">
        <v>55.780299999999997</v>
      </c>
      <c r="J307" s="4">
        <v>0</v>
      </c>
      <c r="K307" s="4">
        <v>26.944500000000001</v>
      </c>
      <c r="L307" s="4">
        <v>1.5111000000000001</v>
      </c>
      <c r="M307" s="4">
        <v>0</v>
      </c>
      <c r="N307" s="4">
        <v>8.6800000000000002E-2</v>
      </c>
      <c r="O307" s="4">
        <v>10.7232</v>
      </c>
      <c r="P307" s="4">
        <v>4.9592999999999998</v>
      </c>
      <c r="Q307" s="4">
        <v>0.1736</v>
      </c>
      <c r="R307" s="4">
        <v>0</v>
      </c>
      <c r="S307" s="4"/>
      <c r="T307" s="62">
        <v>100.1788</v>
      </c>
      <c r="U307" s="125">
        <v>0.53874497024504497</v>
      </c>
      <c r="V307" s="1"/>
      <c r="W307" s="1">
        <f t="shared" si="51"/>
        <v>0.92967166666666656</v>
      </c>
      <c r="X307" s="1">
        <f t="shared" si="52"/>
        <v>0.52832352941176475</v>
      </c>
      <c r="Y307" s="1">
        <f t="shared" si="53"/>
        <v>0.19148571428571429</v>
      </c>
      <c r="Z307" s="1">
        <f t="shared" si="54"/>
        <v>0.1599774193548387</v>
      </c>
      <c r="AA307" s="1">
        <f t="shared" si="55"/>
        <v>1.8593433333333331</v>
      </c>
      <c r="AB307" s="1">
        <f t="shared" si="56"/>
        <v>0.79248529411764712</v>
      </c>
      <c r="AC307" s="1">
        <f t="shared" si="57"/>
        <v>0.19148571428571429</v>
      </c>
      <c r="AD307" s="1">
        <f t="shared" si="58"/>
        <v>7.9988709677419348E-2</v>
      </c>
      <c r="AE307" s="18">
        <f t="shared" si="59"/>
        <v>2.9233030514141136</v>
      </c>
      <c r="AF307" s="44">
        <f t="shared" si="60"/>
        <v>2.544167745364474</v>
      </c>
      <c r="AG307" s="44">
        <f t="shared" si="61"/>
        <v>1.4458262318200488</v>
      </c>
      <c r="AH307" s="44">
        <f t="shared" si="62"/>
        <v>0.52402562695122645</v>
      </c>
      <c r="AI307" s="44">
        <f t="shared" si="63"/>
        <v>0.43779906917950634</v>
      </c>
      <c r="AJ307" s="1">
        <f t="shared" si="64"/>
        <v>4.9518186733152554</v>
      </c>
      <c r="AK307" s="52">
        <f t="shared" si="65"/>
        <v>0.96182469613073285</v>
      </c>
      <c r="AL307" s="16">
        <f t="shared" si="66"/>
        <v>3.9899939771845228</v>
      </c>
      <c r="AM307" s="16">
        <f t="shared" si="67"/>
        <v>16</v>
      </c>
      <c r="AN307" s="16">
        <f t="shared" si="68"/>
        <v>16</v>
      </c>
      <c r="AO307" s="1"/>
    </row>
    <row r="308" spans="1:56" x14ac:dyDescent="0.25">
      <c r="B308" s="2" t="s">
        <v>33</v>
      </c>
      <c r="C308" s="2"/>
      <c r="D308" s="2" t="s">
        <v>32</v>
      </c>
      <c r="E308" s="2" t="s">
        <v>15</v>
      </c>
      <c r="F308" s="2">
        <v>9</v>
      </c>
      <c r="G308" s="2">
        <v>1100</v>
      </c>
      <c r="H308" s="2"/>
      <c r="I308" s="4">
        <v>55.462699999999998</v>
      </c>
      <c r="J308" s="4">
        <v>0</v>
      </c>
      <c r="K308" s="4">
        <v>27.0703</v>
      </c>
      <c r="L308" s="4">
        <v>1.4693000000000001</v>
      </c>
      <c r="M308" s="4">
        <v>0</v>
      </c>
      <c r="N308" s="4">
        <v>0.14219999999999999</v>
      </c>
      <c r="O308" s="4">
        <v>10.7324</v>
      </c>
      <c r="P308" s="4">
        <v>4.9729000000000001</v>
      </c>
      <c r="Q308" s="4">
        <v>0.16070000000000001</v>
      </c>
      <c r="R308" s="4">
        <v>0</v>
      </c>
      <c r="S308" s="4"/>
      <c r="T308" s="62">
        <v>100.01050000000001</v>
      </c>
      <c r="U308" s="125">
        <v>0.53870782075039025</v>
      </c>
      <c r="V308" s="1"/>
      <c r="W308" s="1">
        <f t="shared" si="51"/>
        <v>0.9243783333333333</v>
      </c>
      <c r="X308" s="1">
        <f t="shared" si="52"/>
        <v>0.53079019607843136</v>
      </c>
      <c r="Y308" s="1">
        <f t="shared" si="53"/>
        <v>0.19165000000000001</v>
      </c>
      <c r="Z308" s="1">
        <f t="shared" si="54"/>
        <v>0.16041612903225808</v>
      </c>
      <c r="AA308" s="1">
        <f t="shared" si="55"/>
        <v>1.8487566666666666</v>
      </c>
      <c r="AB308" s="1">
        <f t="shared" si="56"/>
        <v>0.79618529411764705</v>
      </c>
      <c r="AC308" s="1">
        <f t="shared" si="57"/>
        <v>0.19165000000000001</v>
      </c>
      <c r="AD308" s="1">
        <f t="shared" si="58"/>
        <v>8.0208064516129038E-2</v>
      </c>
      <c r="AE308" s="18">
        <f t="shared" si="59"/>
        <v>2.9168000253004429</v>
      </c>
      <c r="AF308" s="44">
        <f t="shared" si="60"/>
        <v>2.5353217918684523</v>
      </c>
      <c r="AG308" s="44">
        <f t="shared" si="61"/>
        <v>1.4558151164957089</v>
      </c>
      <c r="AH308" s="44">
        <f t="shared" si="62"/>
        <v>0.5256445374043337</v>
      </c>
      <c r="AI308" s="44">
        <f t="shared" si="63"/>
        <v>0.43997840823039497</v>
      </c>
      <c r="AJ308" s="1">
        <f t="shared" si="64"/>
        <v>4.9567598539988902</v>
      </c>
      <c r="AK308" s="52">
        <f t="shared" si="65"/>
        <v>0.96562294563472872</v>
      </c>
      <c r="AL308" s="16">
        <f t="shared" si="66"/>
        <v>3.9911369083641612</v>
      </c>
      <c r="AM308" s="16">
        <f t="shared" si="67"/>
        <v>16</v>
      </c>
      <c r="AN308" s="16">
        <f t="shared" si="68"/>
        <v>16</v>
      </c>
      <c r="AO308" s="1"/>
    </row>
    <row r="309" spans="1:56" x14ac:dyDescent="0.25">
      <c r="B309" s="2" t="s">
        <v>33</v>
      </c>
      <c r="C309" s="2"/>
      <c r="D309" s="2" t="s">
        <v>32</v>
      </c>
      <c r="E309" s="2" t="s">
        <v>16</v>
      </c>
      <c r="F309" s="2">
        <v>9</v>
      </c>
      <c r="G309" s="2">
        <v>1100</v>
      </c>
      <c r="H309" s="2"/>
      <c r="I309" s="4">
        <v>48.3142</v>
      </c>
      <c r="J309" s="4">
        <v>0</v>
      </c>
      <c r="K309" s="4">
        <v>32.417000000000002</v>
      </c>
      <c r="L309" s="4">
        <v>0.83689999999999998</v>
      </c>
      <c r="M309" s="4">
        <v>0</v>
      </c>
      <c r="N309" s="4">
        <v>7.0499999999999993E-2</v>
      </c>
      <c r="O309" s="4">
        <v>16.707000000000001</v>
      </c>
      <c r="P309" s="4">
        <v>1.7992999999999999</v>
      </c>
      <c r="Q309" s="4">
        <v>3.4200000000000001E-2</v>
      </c>
      <c r="R309" s="4">
        <v>0</v>
      </c>
      <c r="S309" s="4"/>
      <c r="T309" s="62">
        <v>100.17909999999999</v>
      </c>
      <c r="U309" s="125">
        <v>0.83519726231821367</v>
      </c>
      <c r="V309" s="1"/>
      <c r="W309" s="1">
        <f t="shared" si="51"/>
        <v>0.80523666666666671</v>
      </c>
      <c r="X309" s="1">
        <f t="shared" si="52"/>
        <v>0.63562745098039219</v>
      </c>
      <c r="Y309" s="1">
        <f t="shared" si="53"/>
        <v>0.29833928571428575</v>
      </c>
      <c r="Z309" s="1">
        <f t="shared" si="54"/>
        <v>5.8041935483870967E-2</v>
      </c>
      <c r="AA309" s="1">
        <f t="shared" si="55"/>
        <v>1.6104733333333334</v>
      </c>
      <c r="AB309" s="1">
        <f t="shared" si="56"/>
        <v>0.95344117647058835</v>
      </c>
      <c r="AC309" s="1">
        <f t="shared" si="57"/>
        <v>0.29833928571428575</v>
      </c>
      <c r="AD309" s="1">
        <f t="shared" si="58"/>
        <v>2.9020967741935483E-2</v>
      </c>
      <c r="AE309" s="18">
        <f t="shared" si="59"/>
        <v>2.8912747632601432</v>
      </c>
      <c r="AF309" s="44">
        <f t="shared" si="60"/>
        <v>2.2280460560827446</v>
      </c>
      <c r="AG309" s="44">
        <f t="shared" si="61"/>
        <v>1.7587465821163852</v>
      </c>
      <c r="AH309" s="44">
        <f t="shared" si="62"/>
        <v>0.8254885755040019</v>
      </c>
      <c r="AI309" s="44">
        <f t="shared" si="63"/>
        <v>0.16059887831186007</v>
      </c>
      <c r="AJ309" s="1">
        <f t="shared" si="64"/>
        <v>4.972880092014992</v>
      </c>
      <c r="AK309" s="52">
        <f t="shared" si="65"/>
        <v>0.98608745381586194</v>
      </c>
      <c r="AL309" s="16">
        <f t="shared" si="66"/>
        <v>3.9867926381991299</v>
      </c>
      <c r="AM309" s="16">
        <f t="shared" si="67"/>
        <v>16</v>
      </c>
      <c r="AN309" s="16">
        <f t="shared" si="68"/>
        <v>15.999999999999998</v>
      </c>
      <c r="AO309" s="1"/>
    </row>
    <row r="310" spans="1:56" x14ac:dyDescent="0.25">
      <c r="B310" s="2" t="s">
        <v>33</v>
      </c>
      <c r="C310" s="2"/>
      <c r="D310" s="2" t="s">
        <v>32</v>
      </c>
      <c r="E310" s="2" t="s">
        <v>17</v>
      </c>
      <c r="F310" s="2">
        <v>9</v>
      </c>
      <c r="G310" s="2">
        <v>1100</v>
      </c>
      <c r="H310" s="2"/>
      <c r="I310" s="4">
        <v>56.115099999999998</v>
      </c>
      <c r="J310" s="4">
        <v>0</v>
      </c>
      <c r="K310" s="4">
        <v>26.74</v>
      </c>
      <c r="L310" s="4">
        <v>1.1153</v>
      </c>
      <c r="M310" s="4">
        <v>0</v>
      </c>
      <c r="N310" s="4">
        <v>0.1215</v>
      </c>
      <c r="O310" s="4">
        <v>10.6546</v>
      </c>
      <c r="P310" s="4">
        <v>4.9093</v>
      </c>
      <c r="Q310" s="4">
        <v>0.1653</v>
      </c>
      <c r="R310" s="4">
        <v>0</v>
      </c>
      <c r="S310" s="4"/>
      <c r="T310" s="62">
        <v>99.821100000000001</v>
      </c>
      <c r="U310" s="125">
        <v>0.53988134966002155</v>
      </c>
      <c r="V310" s="1"/>
      <c r="W310" s="1">
        <f t="shared" si="51"/>
        <v>0.93525166666666659</v>
      </c>
      <c r="X310" s="1">
        <f t="shared" si="52"/>
        <v>0.52431372549019606</v>
      </c>
      <c r="Y310" s="1">
        <f t="shared" si="53"/>
        <v>0.19026071428571428</v>
      </c>
      <c r="Z310" s="1">
        <f t="shared" si="54"/>
        <v>0.15836451612903227</v>
      </c>
      <c r="AA310" s="1">
        <f t="shared" si="55"/>
        <v>1.8705033333333332</v>
      </c>
      <c r="AB310" s="1">
        <f t="shared" si="56"/>
        <v>0.78647058823529403</v>
      </c>
      <c r="AC310" s="1">
        <f t="shared" si="57"/>
        <v>0.19026071428571428</v>
      </c>
      <c r="AD310" s="1">
        <f t="shared" si="58"/>
        <v>7.9182258064516134E-2</v>
      </c>
      <c r="AE310" s="18">
        <f t="shared" si="59"/>
        <v>2.9264168939188582</v>
      </c>
      <c r="AF310" s="44">
        <f t="shared" si="60"/>
        <v>2.5567147828052379</v>
      </c>
      <c r="AG310" s="44">
        <f t="shared" si="61"/>
        <v>1.4333261308864871</v>
      </c>
      <c r="AH310" s="44">
        <f t="shared" si="62"/>
        <v>0.52011923436084351</v>
      </c>
      <c r="AI310" s="44">
        <f t="shared" si="63"/>
        <v>0.43292400739789688</v>
      </c>
      <c r="AJ310" s="1">
        <f t="shared" si="64"/>
        <v>4.9430841554504656</v>
      </c>
      <c r="AK310" s="52">
        <f t="shared" si="65"/>
        <v>0.95304324175874044</v>
      </c>
      <c r="AL310" s="16">
        <f t="shared" si="66"/>
        <v>3.990040913691725</v>
      </c>
      <c r="AM310" s="16">
        <f t="shared" si="67"/>
        <v>16</v>
      </c>
      <c r="AN310" s="16">
        <f t="shared" si="68"/>
        <v>15.999999999999998</v>
      </c>
      <c r="AO310" s="1"/>
    </row>
    <row r="311" spans="1:56" x14ac:dyDescent="0.25">
      <c r="B311" s="2" t="s">
        <v>33</v>
      </c>
      <c r="C311" s="2"/>
      <c r="D311" s="2" t="s">
        <v>32</v>
      </c>
      <c r="E311" s="2" t="s">
        <v>17</v>
      </c>
      <c r="F311" s="2">
        <v>9</v>
      </c>
      <c r="G311" s="2">
        <v>1100</v>
      </c>
      <c r="H311" s="2"/>
      <c r="I311" s="4">
        <v>55.6952</v>
      </c>
      <c r="J311" s="4">
        <v>0</v>
      </c>
      <c r="K311" s="4">
        <v>26.823</v>
      </c>
      <c r="L311" s="4">
        <v>0.97260000000000002</v>
      </c>
      <c r="M311" s="4">
        <v>0</v>
      </c>
      <c r="N311" s="4">
        <v>9.8299999999999998E-2</v>
      </c>
      <c r="O311" s="4">
        <v>11.0543</v>
      </c>
      <c r="P311" s="4">
        <v>4.7526999999999999</v>
      </c>
      <c r="Q311" s="4">
        <v>0.16220000000000001</v>
      </c>
      <c r="R311" s="4">
        <v>0</v>
      </c>
      <c r="S311" s="4"/>
      <c r="T311" s="62">
        <v>99.558300000000003</v>
      </c>
      <c r="U311" s="125">
        <v>0.55695596274579617</v>
      </c>
      <c r="V311" s="1"/>
      <c r="W311" s="1">
        <f t="shared" si="51"/>
        <v>0.92825333333333337</v>
      </c>
      <c r="X311" s="1">
        <f t="shared" si="52"/>
        <v>0.52594117647058825</v>
      </c>
      <c r="Y311" s="1">
        <f t="shared" si="53"/>
        <v>0.19739821428571427</v>
      </c>
      <c r="Z311" s="1">
        <f t="shared" si="54"/>
        <v>0.15331290322580646</v>
      </c>
      <c r="AA311" s="1">
        <f t="shared" si="55"/>
        <v>1.8565066666666667</v>
      </c>
      <c r="AB311" s="1">
        <f t="shared" si="56"/>
        <v>0.78891176470588231</v>
      </c>
      <c r="AC311" s="1">
        <f t="shared" si="57"/>
        <v>0.19739821428571427</v>
      </c>
      <c r="AD311" s="1">
        <f t="shared" si="58"/>
        <v>7.6656451612903229E-2</v>
      </c>
      <c r="AE311" s="18">
        <f t="shared" si="59"/>
        <v>2.9194730972711667</v>
      </c>
      <c r="AF311" s="44">
        <f t="shared" si="60"/>
        <v>2.5436188035463587</v>
      </c>
      <c r="AG311" s="44">
        <f t="shared" si="61"/>
        <v>1.4411947880929221</v>
      </c>
      <c r="AH311" s="44">
        <f t="shared" si="62"/>
        <v>0.54091463139762452</v>
      </c>
      <c r="AI311" s="44">
        <f t="shared" si="63"/>
        <v>0.42011115874054977</v>
      </c>
      <c r="AJ311" s="1">
        <f t="shared" si="64"/>
        <v>4.9458393817774553</v>
      </c>
      <c r="AK311" s="52">
        <f t="shared" si="65"/>
        <v>0.96102579013817424</v>
      </c>
      <c r="AL311" s="16">
        <f t="shared" si="66"/>
        <v>3.9848135916392806</v>
      </c>
      <c r="AM311" s="16">
        <f t="shared" si="67"/>
        <v>16</v>
      </c>
      <c r="AN311" s="16">
        <f t="shared" si="68"/>
        <v>16</v>
      </c>
      <c r="AO311" s="1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</row>
    <row r="312" spans="1:56" x14ac:dyDescent="0.25">
      <c r="A312" t="s">
        <v>137</v>
      </c>
      <c r="B312" s="24" t="s">
        <v>33</v>
      </c>
      <c r="C312" s="24"/>
      <c r="D312" s="24" t="s">
        <v>32</v>
      </c>
      <c r="E312" s="24" t="s">
        <v>18</v>
      </c>
      <c r="F312" s="24">
        <v>9</v>
      </c>
      <c r="G312" s="24">
        <v>1100</v>
      </c>
      <c r="H312" s="24"/>
      <c r="I312" s="69">
        <v>53.977499999999999</v>
      </c>
      <c r="J312" s="69">
        <v>0</v>
      </c>
      <c r="K312" s="69">
        <v>28.2424</v>
      </c>
      <c r="L312" s="69">
        <v>1.2146999999999999</v>
      </c>
      <c r="M312" s="69">
        <v>0</v>
      </c>
      <c r="N312" s="69">
        <v>0.14799999999999999</v>
      </c>
      <c r="O312" s="69">
        <v>12.433400000000001</v>
      </c>
      <c r="P312" s="69">
        <v>3.7501000000000002</v>
      </c>
      <c r="Q312" s="69">
        <v>0.11119999999999999</v>
      </c>
      <c r="R312" s="69">
        <v>0</v>
      </c>
      <c r="S312" s="69"/>
      <c r="T312" s="65">
        <v>99.877299999999991</v>
      </c>
      <c r="U312" s="68">
        <v>0.64249243466571571</v>
      </c>
      <c r="V312" s="1"/>
      <c r="W312" s="1">
        <f t="shared" si="51"/>
        <v>0.89962500000000001</v>
      </c>
      <c r="X312" s="1">
        <f t="shared" si="52"/>
        <v>0.55377254901960782</v>
      </c>
      <c r="Y312" s="1">
        <f t="shared" si="53"/>
        <v>0.222025</v>
      </c>
      <c r="Z312" s="1">
        <f t="shared" si="54"/>
        <v>0.12097096774193548</v>
      </c>
      <c r="AA312" s="1">
        <f t="shared" si="55"/>
        <v>1.79925</v>
      </c>
      <c r="AB312" s="1">
        <f t="shared" si="56"/>
        <v>0.83065882352941167</v>
      </c>
      <c r="AC312" s="1">
        <f t="shared" si="57"/>
        <v>0.222025</v>
      </c>
      <c r="AD312" s="1">
        <f t="shared" si="58"/>
        <v>6.0485483870967742E-2</v>
      </c>
      <c r="AE312" s="18">
        <f t="shared" si="59"/>
        <v>2.9124193074003792</v>
      </c>
      <c r="AF312" s="44">
        <f t="shared" si="60"/>
        <v>2.4711414258628954</v>
      </c>
      <c r="AG312" s="44">
        <f t="shared" si="61"/>
        <v>1.5211341240939769</v>
      </c>
      <c r="AH312" s="44">
        <f t="shared" si="62"/>
        <v>0.60987097410277546</v>
      </c>
      <c r="AI312" s="44">
        <f t="shared" si="63"/>
        <v>0.33228997606093741</v>
      </c>
      <c r="AJ312" s="1">
        <f t="shared" si="64"/>
        <v>4.9344365001205848</v>
      </c>
      <c r="AK312" s="52">
        <f t="shared" si="65"/>
        <v>0.94216095016371293</v>
      </c>
      <c r="AL312" s="16">
        <f t="shared" si="66"/>
        <v>3.9922755499568723</v>
      </c>
      <c r="AM312" s="16">
        <f t="shared" si="67"/>
        <v>16</v>
      </c>
      <c r="AN312" s="16">
        <f t="shared" si="68"/>
        <v>16</v>
      </c>
      <c r="AO312" s="1"/>
    </row>
    <row r="313" spans="1:56" x14ac:dyDescent="0.25">
      <c r="B313" s="2" t="s">
        <v>33</v>
      </c>
      <c r="C313" s="2"/>
      <c r="D313" s="2" t="s">
        <v>32</v>
      </c>
      <c r="E313" s="2" t="s">
        <v>19</v>
      </c>
      <c r="F313" s="2">
        <v>9</v>
      </c>
      <c r="G313" s="2">
        <v>1100</v>
      </c>
      <c r="H313" s="2"/>
      <c r="I313" s="4">
        <v>56.319000000000003</v>
      </c>
      <c r="J313" s="4">
        <v>0</v>
      </c>
      <c r="K313" s="4">
        <v>26.434999999999999</v>
      </c>
      <c r="L313" s="4">
        <v>1.2618</v>
      </c>
      <c r="M313" s="4">
        <v>0</v>
      </c>
      <c r="N313" s="4">
        <v>0.1394</v>
      </c>
      <c r="O313" s="4">
        <v>11.0634</v>
      </c>
      <c r="P313" s="4">
        <v>4.7527999999999997</v>
      </c>
      <c r="Q313" s="4">
        <v>0.18310000000000001</v>
      </c>
      <c r="R313" s="4">
        <v>0</v>
      </c>
      <c r="S313" s="4"/>
      <c r="T313" s="62">
        <v>100.15449999999998</v>
      </c>
      <c r="U313" s="125">
        <v>0.55645657338596644</v>
      </c>
      <c r="V313" s="1"/>
      <c r="W313" s="1">
        <f t="shared" si="51"/>
        <v>0.9386500000000001</v>
      </c>
      <c r="X313" s="1">
        <f t="shared" si="52"/>
        <v>0.51833333333333331</v>
      </c>
      <c r="Y313" s="1">
        <f t="shared" si="53"/>
        <v>0.19756071428571428</v>
      </c>
      <c r="Z313" s="1">
        <f t="shared" si="54"/>
        <v>0.15331612903225805</v>
      </c>
      <c r="AA313" s="1">
        <f t="shared" si="55"/>
        <v>1.8773000000000002</v>
      </c>
      <c r="AB313" s="1">
        <f t="shared" si="56"/>
        <v>0.77749999999999997</v>
      </c>
      <c r="AC313" s="1">
        <f t="shared" si="57"/>
        <v>0.19756071428571428</v>
      </c>
      <c r="AD313" s="1">
        <f t="shared" si="58"/>
        <v>7.6658064516129026E-2</v>
      </c>
      <c r="AE313" s="18">
        <f t="shared" si="59"/>
        <v>2.9290187788018436</v>
      </c>
      <c r="AF313" s="44">
        <f t="shared" si="60"/>
        <v>2.5637254545263604</v>
      </c>
      <c r="AG313" s="44">
        <f t="shared" si="61"/>
        <v>1.415718703026861</v>
      </c>
      <c r="AH313" s="44">
        <f t="shared" si="62"/>
        <v>0.53959562353240842</v>
      </c>
      <c r="AI313" s="44">
        <f t="shared" si="63"/>
        <v>0.41875082574915873</v>
      </c>
      <c r="AJ313" s="1">
        <f t="shared" si="64"/>
        <v>4.9377906068347883</v>
      </c>
      <c r="AK313" s="52">
        <f t="shared" si="65"/>
        <v>0.9583464492815672</v>
      </c>
      <c r="AL313" s="16">
        <f t="shared" si="66"/>
        <v>3.9794441575532211</v>
      </c>
      <c r="AM313" s="16">
        <f t="shared" si="67"/>
        <v>16</v>
      </c>
      <c r="AN313" s="16">
        <f t="shared" si="68"/>
        <v>16</v>
      </c>
      <c r="AO313" s="1"/>
    </row>
    <row r="314" spans="1:56" x14ac:dyDescent="0.25">
      <c r="B314" s="2" t="s">
        <v>33</v>
      </c>
      <c r="C314" s="2"/>
      <c r="D314" s="2" t="s">
        <v>32</v>
      </c>
      <c r="E314" s="2" t="s">
        <v>19</v>
      </c>
      <c r="F314" s="2">
        <v>9</v>
      </c>
      <c r="G314" s="2">
        <v>1100</v>
      </c>
      <c r="H314" s="2"/>
      <c r="I314" s="4">
        <v>56.202300000000001</v>
      </c>
      <c r="J314" s="4">
        <v>0</v>
      </c>
      <c r="K314" s="4">
        <v>26.6996</v>
      </c>
      <c r="L314" s="4">
        <v>1.3306</v>
      </c>
      <c r="M314" s="4">
        <v>0</v>
      </c>
      <c r="N314" s="4">
        <v>0.1162</v>
      </c>
      <c r="O314" s="4">
        <v>11.123200000000001</v>
      </c>
      <c r="P314" s="4">
        <v>4.6078000000000001</v>
      </c>
      <c r="Q314" s="4">
        <v>0.13830000000000001</v>
      </c>
      <c r="R314" s="4">
        <v>0</v>
      </c>
      <c r="S314" s="4"/>
      <c r="T314" s="62">
        <v>100.218</v>
      </c>
      <c r="U314" s="125">
        <v>0.56675989503403312</v>
      </c>
      <c r="V314" s="1"/>
      <c r="W314" s="1">
        <f t="shared" si="51"/>
        <v>0.93670500000000001</v>
      </c>
      <c r="X314" s="1">
        <f t="shared" si="52"/>
        <v>0.52352156862745103</v>
      </c>
      <c r="Y314" s="1">
        <f t="shared" si="53"/>
        <v>0.19862857142857143</v>
      </c>
      <c r="Z314" s="1">
        <f t="shared" si="54"/>
        <v>0.14863870967741935</v>
      </c>
      <c r="AA314" s="1">
        <f t="shared" si="55"/>
        <v>1.87341</v>
      </c>
      <c r="AB314" s="1">
        <f t="shared" si="56"/>
        <v>0.78528235294117654</v>
      </c>
      <c r="AC314" s="1">
        <f t="shared" si="57"/>
        <v>0.19862857142857143</v>
      </c>
      <c r="AD314" s="1">
        <f t="shared" si="58"/>
        <v>7.4319354838709675E-2</v>
      </c>
      <c r="AE314" s="18">
        <f t="shared" si="59"/>
        <v>2.9316402792084575</v>
      </c>
      <c r="AF314" s="44">
        <f t="shared" si="60"/>
        <v>2.5561253381411726</v>
      </c>
      <c r="AG314" s="44">
        <f t="shared" si="61"/>
        <v>1.4286106582457021</v>
      </c>
      <c r="AH314" s="44">
        <f t="shared" si="62"/>
        <v>0.5420271316021108</v>
      </c>
      <c r="AI314" s="44">
        <f t="shared" si="63"/>
        <v>0.40561240949398275</v>
      </c>
      <c r="AJ314" s="90">
        <f t="shared" si="64"/>
        <v>4.9323755374829679</v>
      </c>
      <c r="AK314" s="16">
        <f t="shared" si="65"/>
        <v>0.94763954109609361</v>
      </c>
      <c r="AL314" s="16">
        <f t="shared" si="66"/>
        <v>3.9847359963868749</v>
      </c>
      <c r="AM314" s="16">
        <f t="shared" si="67"/>
        <v>16</v>
      </c>
      <c r="AN314" s="16">
        <f t="shared" si="68"/>
        <v>16</v>
      </c>
      <c r="AO314" s="1"/>
    </row>
    <row r="315" spans="1:56" x14ac:dyDescent="0.25">
      <c r="B315" s="57" t="s">
        <v>135</v>
      </c>
      <c r="C315" s="57"/>
      <c r="D315" s="2"/>
      <c r="E315" s="2"/>
      <c r="F315" s="2"/>
      <c r="G315" s="2"/>
      <c r="H315" s="2"/>
      <c r="I315" s="13">
        <f>AVERAGE(I307:I308,I310:I311,I313:I314)</f>
        <v>55.929099999999998</v>
      </c>
      <c r="J315" s="13">
        <f t="shared" ref="J315:R315" si="85">AVERAGE(J307:J308,J310:J311,J313:J314)</f>
        <v>0</v>
      </c>
      <c r="K315" s="13">
        <f t="shared" si="85"/>
        <v>26.785399999999999</v>
      </c>
      <c r="L315" s="13">
        <f t="shared" si="85"/>
        <v>1.2767833333333334</v>
      </c>
      <c r="M315" s="13">
        <f t="shared" si="85"/>
        <v>0</v>
      </c>
      <c r="N315" s="13">
        <f t="shared" si="85"/>
        <v>0.11739999999999999</v>
      </c>
      <c r="O315" s="13">
        <f t="shared" si="85"/>
        <v>10.89185</v>
      </c>
      <c r="P315" s="13">
        <f t="shared" si="85"/>
        <v>4.8258000000000001</v>
      </c>
      <c r="Q315" s="13">
        <f t="shared" si="85"/>
        <v>0.16386666666666669</v>
      </c>
      <c r="R315" s="13">
        <f t="shared" si="85"/>
        <v>0</v>
      </c>
      <c r="S315" s="13"/>
      <c r="T315" s="13"/>
      <c r="U315" s="130">
        <f t="shared" ref="U315" si="86">AVERAGE(U307:U308,U310:U311,U313:U314)</f>
        <v>0.54958442863687551</v>
      </c>
      <c r="V315" s="1"/>
      <c r="W315" s="1"/>
      <c r="X315" s="1"/>
      <c r="Y315" s="1"/>
      <c r="Z315" s="1"/>
      <c r="AA315" s="1"/>
      <c r="AB315" s="1"/>
      <c r="AC315" s="1"/>
      <c r="AD315" s="1"/>
      <c r="AE315" s="18"/>
      <c r="AF315" s="44"/>
      <c r="AG315" s="44"/>
      <c r="AH315" s="44"/>
      <c r="AI315" s="44"/>
      <c r="AJ315" s="90"/>
      <c r="AK315" s="16"/>
      <c r="AL315" s="16"/>
      <c r="AM315" s="16"/>
      <c r="AN315" s="16"/>
      <c r="AO315" s="1"/>
    </row>
    <row r="316" spans="1:56" x14ac:dyDescent="0.25">
      <c r="B316" s="57" t="s">
        <v>136</v>
      </c>
      <c r="C316" s="57"/>
      <c r="D316" s="2"/>
      <c r="E316" s="2"/>
      <c r="F316" s="2"/>
      <c r="G316" s="2"/>
      <c r="H316" s="2"/>
      <c r="I316" s="13">
        <f>STDEV(I307:I308,I310:I311,I313:I314)</f>
        <v>0.33335742379614253</v>
      </c>
      <c r="J316" s="13">
        <f t="shared" ref="J316:R316" si="87">STDEV(J307:J308,J310:J311,J313:J314)</f>
        <v>0</v>
      </c>
      <c r="K316" s="13">
        <f t="shared" si="87"/>
        <v>0.21913353919471171</v>
      </c>
      <c r="L316" s="13">
        <f t="shared" si="87"/>
        <v>0.20673271068378785</v>
      </c>
      <c r="M316" s="13">
        <f t="shared" si="87"/>
        <v>0</v>
      </c>
      <c r="N316" s="13">
        <f t="shared" si="87"/>
        <v>2.1992998886009207E-2</v>
      </c>
      <c r="O316" s="13">
        <f t="shared" si="87"/>
        <v>0.20952179600222967</v>
      </c>
      <c r="P316" s="13">
        <f t="shared" si="87"/>
        <v>0.1446578860622538</v>
      </c>
      <c r="Q316" s="13">
        <f t="shared" si="87"/>
        <v>1.5054390278807929E-2</v>
      </c>
      <c r="R316" s="13">
        <f t="shared" si="87"/>
        <v>0</v>
      </c>
      <c r="S316" s="13"/>
      <c r="T316" s="13"/>
      <c r="U316" s="130">
        <f t="shared" ref="U316" si="88">STDEV(U307:U308,U310:U311,U313:U314)</f>
        <v>1.2054100825088307E-2</v>
      </c>
      <c r="V316" s="1"/>
      <c r="W316" s="1"/>
      <c r="X316" s="1"/>
      <c r="Y316" s="1"/>
      <c r="Z316" s="1"/>
      <c r="AA316" s="1"/>
      <c r="AB316" s="1"/>
      <c r="AC316" s="1"/>
      <c r="AD316" s="1"/>
      <c r="AE316" s="18"/>
      <c r="AF316" s="44"/>
      <c r="AG316" s="44"/>
      <c r="AH316" s="44"/>
      <c r="AI316" s="44"/>
      <c r="AJ316" s="90"/>
      <c r="AK316" s="16"/>
      <c r="AL316" s="16"/>
      <c r="AM316" s="16"/>
      <c r="AN316" s="16"/>
      <c r="AO316" s="1"/>
    </row>
    <row r="317" spans="1:56" x14ac:dyDescent="0.25">
      <c r="B317" s="57" t="s">
        <v>168</v>
      </c>
      <c r="C317" s="57"/>
      <c r="D317" s="2"/>
      <c r="E317" s="2"/>
      <c r="F317" s="2"/>
      <c r="G317" s="2"/>
      <c r="H317" s="2"/>
      <c r="I317" s="13">
        <f>AVERAGE(I306,I309)</f>
        <v>48.670850000000002</v>
      </c>
      <c r="J317" s="13">
        <f t="shared" ref="J317:R317" si="89">AVERAGE(J306,J309)</f>
        <v>0</v>
      </c>
      <c r="K317" s="13">
        <f t="shared" si="89"/>
        <v>32.097850000000001</v>
      </c>
      <c r="L317" s="13">
        <f t="shared" si="89"/>
        <v>0.89795000000000003</v>
      </c>
      <c r="M317" s="13">
        <f t="shared" si="89"/>
        <v>0</v>
      </c>
      <c r="N317" s="13">
        <f t="shared" si="89"/>
        <v>8.1799999999999998E-2</v>
      </c>
      <c r="O317" s="13">
        <f t="shared" si="89"/>
        <v>16.085799999999999</v>
      </c>
      <c r="P317" s="13">
        <f t="shared" si="89"/>
        <v>2.1565499999999997</v>
      </c>
      <c r="Q317" s="13">
        <f t="shared" si="89"/>
        <v>4.6950000000000006E-2</v>
      </c>
      <c r="R317" s="13">
        <f t="shared" si="89"/>
        <v>0</v>
      </c>
      <c r="S317" s="13"/>
      <c r="T317" s="13"/>
      <c r="U317" s="130">
        <f t="shared" ref="U317" si="90">AVERAGE(U306,U309)</f>
        <v>0.80258613073366925</v>
      </c>
      <c r="V317" s="1"/>
      <c r="W317" s="1"/>
      <c r="X317" s="1"/>
      <c r="Y317" s="1"/>
      <c r="Z317" s="1"/>
      <c r="AA317" s="1"/>
      <c r="AB317" s="1"/>
      <c r="AC317" s="1"/>
      <c r="AD317" s="1"/>
      <c r="AE317" s="18"/>
      <c r="AF317" s="44"/>
      <c r="AG317" s="44"/>
      <c r="AH317" s="44"/>
      <c r="AI317" s="44"/>
      <c r="AJ317" s="90"/>
      <c r="AK317" s="16"/>
      <c r="AL317" s="16"/>
      <c r="AM317" s="16"/>
      <c r="AN317" s="16"/>
      <c r="AO317" s="1"/>
    </row>
    <row r="318" spans="1:56" x14ac:dyDescent="0.25">
      <c r="B318" s="59" t="s">
        <v>169</v>
      </c>
      <c r="C318" s="59"/>
      <c r="D318" s="8"/>
      <c r="E318" s="8"/>
      <c r="F318" s="8"/>
      <c r="G318" s="8"/>
      <c r="H318" s="8"/>
      <c r="I318" s="14">
        <f>STDEV(I306,I309)</f>
        <v>0.50437926702036706</v>
      </c>
      <c r="J318" s="14">
        <f t="shared" ref="J318:R318" si="91">STDEV(J306,J309)</f>
        <v>0</v>
      </c>
      <c r="K318" s="14">
        <f t="shared" si="91"/>
        <v>0.45134625843137399</v>
      </c>
      <c r="L318" s="14">
        <f t="shared" si="91"/>
        <v>8.6337737982877444E-2</v>
      </c>
      <c r="M318" s="14">
        <f t="shared" si="91"/>
        <v>0</v>
      </c>
      <c r="N318" s="14">
        <f t="shared" si="91"/>
        <v>1.5980613254816013E-2</v>
      </c>
      <c r="O318" s="14">
        <f t="shared" si="91"/>
        <v>0.87850946494616666</v>
      </c>
      <c r="P318" s="14">
        <f t="shared" si="91"/>
        <v>0.50522779515778971</v>
      </c>
      <c r="Q318" s="14">
        <f t="shared" si="91"/>
        <v>1.8031222920256936E-2</v>
      </c>
      <c r="R318" s="14">
        <f t="shared" si="91"/>
        <v>0</v>
      </c>
      <c r="S318" s="14"/>
      <c r="T318" s="14"/>
      <c r="U318" s="131">
        <f t="shared" ref="U318" si="92">STDEV(U306,U309)</f>
        <v>4.6119104571196334E-2</v>
      </c>
      <c r="V318" s="1"/>
      <c r="W318" s="11"/>
      <c r="X318" s="11"/>
      <c r="Y318" s="11"/>
      <c r="Z318" s="11"/>
      <c r="AA318" s="11"/>
      <c r="AB318" s="11"/>
      <c r="AC318" s="11"/>
      <c r="AD318" s="11"/>
      <c r="AE318" s="21"/>
      <c r="AF318" s="45"/>
      <c r="AG318" s="45"/>
      <c r="AH318" s="45"/>
      <c r="AI318" s="45"/>
      <c r="AJ318" s="91"/>
      <c r="AK318" s="46"/>
      <c r="AL318" s="46"/>
      <c r="AM318" s="46"/>
      <c r="AN318" s="46"/>
      <c r="AO318" s="1"/>
    </row>
    <row r="319" spans="1:56" x14ac:dyDescent="0.25">
      <c r="B319" s="75" t="s">
        <v>88</v>
      </c>
      <c r="C319" s="75"/>
      <c r="D319" s="2" t="s">
        <v>32</v>
      </c>
      <c r="E319" s="2" t="s">
        <v>14</v>
      </c>
      <c r="F319" s="2">
        <v>9</v>
      </c>
      <c r="G319" s="2">
        <v>1050</v>
      </c>
      <c r="I319" s="4">
        <v>49.335000000000001</v>
      </c>
      <c r="J319" s="4">
        <v>0</v>
      </c>
      <c r="K319" s="4">
        <v>32.332999999999998</v>
      </c>
      <c r="L319" s="4">
        <v>0.85299999999999998</v>
      </c>
      <c r="M319" s="4">
        <v>2.3E-2</v>
      </c>
      <c r="N319" s="4">
        <v>0.122</v>
      </c>
      <c r="O319" s="4">
        <v>15.436</v>
      </c>
      <c r="P319" s="4">
        <v>2.6680000000000001</v>
      </c>
      <c r="Q319" s="4">
        <v>7.0999999999999994E-2</v>
      </c>
      <c r="R319" s="4">
        <v>3.9E-2</v>
      </c>
      <c r="S319" s="4">
        <v>1.0999999999999999E-2</v>
      </c>
      <c r="T319" s="4">
        <v>100.89100000000001</v>
      </c>
      <c r="U319" s="118">
        <v>0.75858408301306846</v>
      </c>
      <c r="V319" s="1"/>
      <c r="W319" s="1">
        <v>0.82225000000000004</v>
      </c>
      <c r="X319" s="1">
        <v>0.63398039215686275</v>
      </c>
      <c r="Y319" s="1">
        <v>0.27564285714285713</v>
      </c>
      <c r="Z319" s="1">
        <v>8.6064516129032265E-2</v>
      </c>
      <c r="AA319" s="1">
        <v>1.6445000000000001</v>
      </c>
      <c r="AB319" s="1">
        <v>0.95097058823529412</v>
      </c>
      <c r="AC319" s="1">
        <v>0.27564285714285713</v>
      </c>
      <c r="AD319" s="18">
        <v>4.3032258064516132E-2</v>
      </c>
      <c r="AE319" s="44">
        <v>2.9141457034426672</v>
      </c>
      <c r="AF319" s="44">
        <v>2.2572653083986114</v>
      </c>
      <c r="AG319" s="44">
        <v>1.7404219463917705</v>
      </c>
      <c r="AH319" s="44">
        <v>0.75670302090172792</v>
      </c>
      <c r="AI319" s="1">
        <v>0.236266885426789</v>
      </c>
      <c r="AJ319" s="92">
        <v>4.9906571611188992</v>
      </c>
      <c r="AK319" s="16">
        <v>0.99296990632851689</v>
      </c>
      <c r="AL319" s="16">
        <v>3.9976872547903817</v>
      </c>
      <c r="AM319" s="16">
        <v>16</v>
      </c>
      <c r="AN319" s="1">
        <v>16.000000000000004</v>
      </c>
    </row>
    <row r="320" spans="1:56" x14ac:dyDescent="0.25">
      <c r="B320" s="75" t="s">
        <v>88</v>
      </c>
      <c r="C320" s="75"/>
      <c r="D320" s="2" t="s">
        <v>32</v>
      </c>
      <c r="E320" s="2" t="s">
        <v>15</v>
      </c>
      <c r="F320" s="2">
        <v>9</v>
      </c>
      <c r="G320" s="2">
        <v>1050</v>
      </c>
      <c r="I320" s="4">
        <v>54.173999999999999</v>
      </c>
      <c r="J320" s="4">
        <v>3.5000000000000003E-2</v>
      </c>
      <c r="K320" s="4">
        <v>29.268000000000001</v>
      </c>
      <c r="L320" s="4">
        <v>0.89200000000000002</v>
      </c>
      <c r="M320" s="4">
        <v>0</v>
      </c>
      <c r="N320" s="4">
        <v>0.12</v>
      </c>
      <c r="O320" s="4">
        <v>11.898</v>
      </c>
      <c r="P320" s="4">
        <v>4.4290000000000003</v>
      </c>
      <c r="Q320" s="4">
        <v>0.127</v>
      </c>
      <c r="R320" s="4">
        <v>0.01</v>
      </c>
      <c r="S320" s="4">
        <v>0</v>
      </c>
      <c r="T320" s="4">
        <v>100.953</v>
      </c>
      <c r="U320" s="118">
        <v>0.59300995102522136</v>
      </c>
      <c r="V320" s="1"/>
      <c r="W320" s="1">
        <v>0.90290000000000004</v>
      </c>
      <c r="X320" s="1">
        <v>0.57388235294117651</v>
      </c>
      <c r="Y320" s="1">
        <v>0.21246428571428572</v>
      </c>
      <c r="Z320" s="1">
        <v>0.1428709677419355</v>
      </c>
      <c r="AA320" s="1">
        <v>1.8058000000000001</v>
      </c>
      <c r="AB320" s="1">
        <v>0.86082352941176477</v>
      </c>
      <c r="AC320" s="1">
        <v>0.21246428571428572</v>
      </c>
      <c r="AD320" s="18">
        <v>7.143548387096775E-2</v>
      </c>
      <c r="AE320" s="44">
        <v>2.9505232989970183</v>
      </c>
      <c r="AF320" s="44">
        <v>2.4481081042320216</v>
      </c>
      <c r="AG320" s="44">
        <v>1.5560151058932721</v>
      </c>
      <c r="AH320" s="44">
        <v>0.57607214499613524</v>
      </c>
      <c r="AI320" s="1">
        <v>0.38737797539982721</v>
      </c>
      <c r="AJ320" s="93">
        <v>4.9675733305212564</v>
      </c>
      <c r="AK320" s="16">
        <v>0.96345012039596245</v>
      </c>
      <c r="AL320" s="16">
        <v>4.0041232101252939</v>
      </c>
      <c r="AM320" s="16">
        <v>16</v>
      </c>
      <c r="AN320" s="1">
        <v>16</v>
      </c>
    </row>
    <row r="321" spans="2:40" x14ac:dyDescent="0.25">
      <c r="B321" s="75" t="s">
        <v>88</v>
      </c>
      <c r="C321" s="75"/>
      <c r="D321" s="2" t="s">
        <v>32</v>
      </c>
      <c r="E321" s="2" t="s">
        <v>16</v>
      </c>
      <c r="F321" s="2">
        <v>9</v>
      </c>
      <c r="G321" s="2">
        <v>1050</v>
      </c>
      <c r="I321" s="4">
        <v>46.933</v>
      </c>
      <c r="J321" s="4">
        <v>0</v>
      </c>
      <c r="K321" s="4">
        <v>33.81</v>
      </c>
      <c r="L321" s="4">
        <v>0.76900000000000002</v>
      </c>
      <c r="M321" s="4">
        <v>5.3999999999999999E-2</v>
      </c>
      <c r="N321" s="4">
        <v>8.2000000000000003E-2</v>
      </c>
      <c r="O321" s="4">
        <v>16.984999999999999</v>
      </c>
      <c r="P321" s="4">
        <v>1.8080000000000001</v>
      </c>
      <c r="Q321" s="4">
        <v>0.03</v>
      </c>
      <c r="R321" s="4">
        <v>2.9000000000000001E-2</v>
      </c>
      <c r="S321" s="4">
        <v>0</v>
      </c>
      <c r="T321" s="4">
        <v>100.5</v>
      </c>
      <c r="U321" s="118">
        <v>0.83701287550853598</v>
      </c>
      <c r="V321" s="1"/>
      <c r="W321" s="1">
        <v>0.78221666666666667</v>
      </c>
      <c r="X321" s="1">
        <v>0.66294117647058826</v>
      </c>
      <c r="Y321" s="1">
        <v>0.30330357142857139</v>
      </c>
      <c r="Z321" s="1">
        <v>5.8322580645161291E-2</v>
      </c>
      <c r="AA321" s="1">
        <v>1.5644333333333333</v>
      </c>
      <c r="AB321" s="1">
        <v>0.99441176470588233</v>
      </c>
      <c r="AC321" s="1">
        <v>0.30330357142857139</v>
      </c>
      <c r="AD321" s="18">
        <v>2.9161290322580646E-2</v>
      </c>
      <c r="AE321" s="44">
        <v>2.8913099597903678</v>
      </c>
      <c r="AF321" s="44">
        <v>2.1643246211440594</v>
      </c>
      <c r="AG321" s="44">
        <v>1.8342998452332087</v>
      </c>
      <c r="AH321" s="44">
        <v>0.83921426798685306</v>
      </c>
      <c r="AI321" s="1">
        <v>0.16137344375043047</v>
      </c>
      <c r="AJ321" s="93">
        <v>4.9992121781145515</v>
      </c>
      <c r="AK321" s="16">
        <v>1.0005877117372834</v>
      </c>
      <c r="AL321" s="16">
        <v>3.9986244663772679</v>
      </c>
      <c r="AM321" s="16">
        <v>16</v>
      </c>
      <c r="AN321" s="1">
        <v>16</v>
      </c>
    </row>
    <row r="322" spans="2:40" x14ac:dyDescent="0.25">
      <c r="B322" s="75" t="s">
        <v>88</v>
      </c>
      <c r="C322" s="75"/>
      <c r="D322" s="2" t="s">
        <v>32</v>
      </c>
      <c r="E322" s="2" t="s">
        <v>17</v>
      </c>
      <c r="F322" s="2">
        <v>9</v>
      </c>
      <c r="G322" s="2">
        <v>1050</v>
      </c>
      <c r="I322" s="4">
        <v>53.76</v>
      </c>
      <c r="J322" s="4">
        <v>7.2999999999999995E-2</v>
      </c>
      <c r="K322" s="4">
        <v>29.202000000000002</v>
      </c>
      <c r="L322" s="4">
        <v>0.79700000000000004</v>
      </c>
      <c r="M322" s="4">
        <v>0</v>
      </c>
      <c r="N322" s="4">
        <v>0.123</v>
      </c>
      <c r="O322" s="4">
        <v>11.961</v>
      </c>
      <c r="P322" s="4">
        <v>4.5549999999999997</v>
      </c>
      <c r="Q322" s="4">
        <v>0.13200000000000001</v>
      </c>
      <c r="R322" s="4">
        <v>1.4999999999999999E-2</v>
      </c>
      <c r="S322" s="4">
        <v>0</v>
      </c>
      <c r="T322" s="4">
        <v>100.61800000000001</v>
      </c>
      <c r="U322" s="118">
        <v>0.58745519248361111</v>
      </c>
      <c r="V322" s="1"/>
      <c r="W322" s="1">
        <v>0.89600000000000002</v>
      </c>
      <c r="X322" s="1">
        <v>0.57258823529411773</v>
      </c>
      <c r="Y322" s="1">
        <v>0.21358928571428573</v>
      </c>
      <c r="Z322" s="1">
        <v>0.14693548387096772</v>
      </c>
      <c r="AA322" s="1">
        <v>1.792</v>
      </c>
      <c r="AB322" s="1">
        <v>0.85888235294117665</v>
      </c>
      <c r="AC322" s="1">
        <v>0.21358928571428573</v>
      </c>
      <c r="AD322" s="18">
        <v>7.346774193548386E-2</v>
      </c>
      <c r="AE322" s="44">
        <v>2.9379393805909464</v>
      </c>
      <c r="AF322" s="44">
        <v>2.4398052755459529</v>
      </c>
      <c r="AG322" s="44">
        <v>1.5591560236452409</v>
      </c>
      <c r="AH322" s="44">
        <v>0.58160297554219431</v>
      </c>
      <c r="AI322" s="1">
        <v>0.40010487579607623</v>
      </c>
      <c r="AJ322" s="93">
        <v>4.9806691505294651</v>
      </c>
      <c r="AK322" s="16">
        <v>0.98170785133827054</v>
      </c>
      <c r="AL322" s="16">
        <v>3.998961299191194</v>
      </c>
      <c r="AM322" s="16">
        <v>16</v>
      </c>
      <c r="AN322" s="1">
        <v>15.999999999999998</v>
      </c>
    </row>
    <row r="323" spans="2:40" x14ac:dyDescent="0.25">
      <c r="B323" s="75" t="s">
        <v>88</v>
      </c>
      <c r="C323" s="75"/>
      <c r="D323" s="2" t="s">
        <v>32</v>
      </c>
      <c r="E323" s="2" t="s">
        <v>10</v>
      </c>
      <c r="F323" s="2">
        <v>9</v>
      </c>
      <c r="G323" s="2">
        <v>1050</v>
      </c>
      <c r="I323" s="4">
        <v>55.408999999999999</v>
      </c>
      <c r="J323" s="4">
        <v>4.9000000000000002E-2</v>
      </c>
      <c r="K323" s="4">
        <v>28.402999999999999</v>
      </c>
      <c r="L323" s="4">
        <v>0.91400000000000003</v>
      </c>
      <c r="M323" s="4">
        <v>0</v>
      </c>
      <c r="N323" s="4">
        <v>9.2999999999999999E-2</v>
      </c>
      <c r="O323" s="4">
        <v>10.808999999999999</v>
      </c>
      <c r="P323" s="4">
        <v>4.7409999999999997</v>
      </c>
      <c r="Q323" s="4">
        <v>0.16</v>
      </c>
      <c r="R323" s="4">
        <v>3.5000000000000003E-2</v>
      </c>
      <c r="S323" s="4">
        <v>0</v>
      </c>
      <c r="T323" s="4">
        <v>100.61299999999999</v>
      </c>
      <c r="U323" s="118">
        <v>0.55208186939918624</v>
      </c>
      <c r="V323" s="1"/>
      <c r="W323" s="1">
        <v>0.92348333333333332</v>
      </c>
      <c r="X323" s="1">
        <v>0.5569215686274509</v>
      </c>
      <c r="Y323" s="1">
        <v>0.19301785714285713</v>
      </c>
      <c r="Z323" s="1">
        <v>0.15293548387096773</v>
      </c>
      <c r="AA323" s="1">
        <v>1.8469666666666666</v>
      </c>
      <c r="AB323" s="1">
        <v>0.83538235294117635</v>
      </c>
      <c r="AC323" s="1">
        <v>0.19301785714285713</v>
      </c>
      <c r="AD323" s="18">
        <v>7.6467741935483863E-2</v>
      </c>
      <c r="AE323" s="44">
        <v>2.9518346186861839</v>
      </c>
      <c r="AF323" s="44">
        <v>2.5028050758327689</v>
      </c>
      <c r="AG323" s="44">
        <v>1.5093571031437476</v>
      </c>
      <c r="AH323" s="44">
        <v>0.52311293030031991</v>
      </c>
      <c r="AI323" s="1">
        <v>0.41448252663704299</v>
      </c>
      <c r="AJ323" s="93">
        <v>4.9497576359138789</v>
      </c>
      <c r="AK323" s="16">
        <v>0.9375954569373629</v>
      </c>
      <c r="AL323" s="16">
        <v>4.0121621789765163</v>
      </c>
      <c r="AM323" s="16">
        <v>16</v>
      </c>
      <c r="AN323" s="1">
        <v>16.000000000000004</v>
      </c>
    </row>
    <row r="324" spans="2:40" x14ac:dyDescent="0.25">
      <c r="B324" s="75" t="s">
        <v>88</v>
      </c>
      <c r="C324" s="75"/>
      <c r="D324" s="2" t="s">
        <v>32</v>
      </c>
      <c r="E324" s="2" t="s">
        <v>23</v>
      </c>
      <c r="F324" s="2">
        <v>9</v>
      </c>
      <c r="G324" s="2">
        <v>1050</v>
      </c>
      <c r="I324" s="4">
        <v>55.743000000000002</v>
      </c>
      <c r="J324" s="4">
        <v>4.7E-2</v>
      </c>
      <c r="K324" s="4">
        <v>26.925000000000001</v>
      </c>
      <c r="L324" s="4">
        <v>0.99099999999999999</v>
      </c>
      <c r="M324" s="4">
        <v>0</v>
      </c>
      <c r="N324" s="4">
        <v>0.14000000000000001</v>
      </c>
      <c r="O324" s="4">
        <v>9.9830000000000005</v>
      </c>
      <c r="P324" s="4">
        <v>5.4539999999999997</v>
      </c>
      <c r="Q324" s="4">
        <v>0.20399999999999999</v>
      </c>
      <c r="R324" s="4">
        <v>0</v>
      </c>
      <c r="S324" s="4">
        <v>2.7E-2</v>
      </c>
      <c r="T324" s="4">
        <v>99.513999999999996</v>
      </c>
      <c r="U324" s="118">
        <v>0.49678477065796334</v>
      </c>
      <c r="V324" s="1"/>
      <c r="W324" s="1">
        <v>0.92905000000000004</v>
      </c>
      <c r="X324" s="1">
        <v>0.52794117647058825</v>
      </c>
      <c r="Y324" s="1">
        <v>0.17826785714285714</v>
      </c>
      <c r="Z324" s="1">
        <v>0.17593548387096775</v>
      </c>
      <c r="AA324" s="1">
        <v>1.8581000000000001</v>
      </c>
      <c r="AB324" s="1">
        <v>0.79191176470588243</v>
      </c>
      <c r="AC324" s="1">
        <v>0.17826785714285714</v>
      </c>
      <c r="AD324" s="18">
        <v>8.7967741935483873E-2</v>
      </c>
      <c r="AE324" s="44">
        <v>2.9162473637842239</v>
      </c>
      <c r="AF324" s="44">
        <v>2.5486178203880003</v>
      </c>
      <c r="AG324" s="44">
        <v>1.4482754323981994</v>
      </c>
      <c r="AH324" s="44">
        <v>0.48903356925533392</v>
      </c>
      <c r="AI324" s="1">
        <v>0.48263528274273071</v>
      </c>
      <c r="AJ324" s="93">
        <v>4.9685621047842643</v>
      </c>
      <c r="AK324" s="16">
        <v>0.97166885199806463</v>
      </c>
      <c r="AL324" s="16">
        <v>3.9968932527862</v>
      </c>
      <c r="AM324" s="16">
        <v>16</v>
      </c>
      <c r="AN324" s="1">
        <v>15.999999999999996</v>
      </c>
    </row>
    <row r="325" spans="2:40" x14ac:dyDescent="0.25">
      <c r="B325" s="75" t="s">
        <v>88</v>
      </c>
      <c r="C325" s="75"/>
      <c r="D325" s="2" t="s">
        <v>32</v>
      </c>
      <c r="E325" s="2" t="s">
        <v>75</v>
      </c>
      <c r="F325" s="2">
        <v>9</v>
      </c>
      <c r="G325" s="2">
        <v>1050</v>
      </c>
      <c r="I325" s="4">
        <v>55.436999999999998</v>
      </c>
      <c r="J325" s="4">
        <v>0.03</v>
      </c>
      <c r="K325" s="4">
        <v>27.391999999999999</v>
      </c>
      <c r="L325" s="4">
        <v>1.171</v>
      </c>
      <c r="M325" s="4">
        <v>2.8000000000000001E-2</v>
      </c>
      <c r="N325" s="4">
        <v>0.128</v>
      </c>
      <c r="O325" s="4">
        <v>10.443</v>
      </c>
      <c r="P325" s="4">
        <v>5.0679999999999996</v>
      </c>
      <c r="Q325" s="4">
        <v>0.2</v>
      </c>
      <c r="R325" s="4">
        <v>5.0000000000000001E-3</v>
      </c>
      <c r="S325" s="4">
        <v>0</v>
      </c>
      <c r="T325" s="4">
        <v>99.902000000000001</v>
      </c>
      <c r="U325" s="118">
        <v>0.52604352111528208</v>
      </c>
      <c r="V325" s="1"/>
      <c r="W325" s="1">
        <v>0.92394999999999994</v>
      </c>
      <c r="X325" s="1">
        <v>0.53709803921568622</v>
      </c>
      <c r="Y325" s="1">
        <v>0.18648214285714285</v>
      </c>
      <c r="Z325" s="1">
        <v>0.16348387096774192</v>
      </c>
      <c r="AA325" s="1">
        <v>1.8478999999999999</v>
      </c>
      <c r="AB325" s="1">
        <v>0.80564705882352938</v>
      </c>
      <c r="AC325" s="1">
        <v>0.18648214285714285</v>
      </c>
      <c r="AD325" s="18">
        <v>8.1741935483870959E-2</v>
      </c>
      <c r="AE325" s="44">
        <v>2.921771137164543</v>
      </c>
      <c r="AF325" s="44">
        <v>2.5298353816901753</v>
      </c>
      <c r="AG325" s="44">
        <v>1.4706094735042594</v>
      </c>
      <c r="AH325" s="44">
        <v>0.51060027388213847</v>
      </c>
      <c r="AI325" s="1">
        <v>0.44762950496224341</v>
      </c>
      <c r="AJ325" s="93">
        <v>4.9586746340388164</v>
      </c>
      <c r="AK325" s="16">
        <v>0.95822977884438187</v>
      </c>
      <c r="AL325" s="16">
        <v>4.0004448551944343</v>
      </c>
      <c r="AM325" s="16">
        <v>16</v>
      </c>
      <c r="AN325" s="1">
        <v>16</v>
      </c>
    </row>
    <row r="326" spans="2:40" x14ac:dyDescent="0.25">
      <c r="B326" s="75" t="s">
        <v>88</v>
      </c>
      <c r="C326" s="75"/>
      <c r="D326" s="2" t="s">
        <v>32</v>
      </c>
      <c r="E326" s="2" t="s">
        <v>186</v>
      </c>
      <c r="F326" s="2">
        <v>9</v>
      </c>
      <c r="G326" s="2">
        <v>1050</v>
      </c>
      <c r="I326" s="4">
        <v>54.75</v>
      </c>
      <c r="J326" s="4">
        <v>5.1999999999999998E-2</v>
      </c>
      <c r="K326" s="4">
        <v>27.786000000000001</v>
      </c>
      <c r="L326" s="4">
        <v>1.0169999999999999</v>
      </c>
      <c r="M326" s="4">
        <v>0</v>
      </c>
      <c r="N326" s="4">
        <v>0.115</v>
      </c>
      <c r="O326" s="4">
        <v>10.778</v>
      </c>
      <c r="P326" s="4">
        <v>5.1210000000000004</v>
      </c>
      <c r="Q326" s="4">
        <v>0.17399999999999999</v>
      </c>
      <c r="R326" s="4">
        <v>0</v>
      </c>
      <c r="S326" s="4">
        <v>0</v>
      </c>
      <c r="T326" s="4">
        <v>99.792999999999992</v>
      </c>
      <c r="U326" s="118">
        <v>0.53219647814708448</v>
      </c>
      <c r="V326" s="1"/>
      <c r="W326" s="1">
        <v>0.91249999999999998</v>
      </c>
      <c r="X326" s="1">
        <v>0.54482352941176471</v>
      </c>
      <c r="Y326" s="1">
        <v>0.19246428571428573</v>
      </c>
      <c r="Z326" s="1">
        <v>0.16519354838709679</v>
      </c>
      <c r="AA326" s="1">
        <v>1.825</v>
      </c>
      <c r="AB326" s="1">
        <v>0.81723529411764706</v>
      </c>
      <c r="AC326" s="1">
        <v>0.19246428571428573</v>
      </c>
      <c r="AD326" s="18">
        <v>8.2596774193548397E-2</v>
      </c>
      <c r="AE326" s="44">
        <v>2.9172963540254813</v>
      </c>
      <c r="AF326" s="44">
        <v>2.5023169106309582</v>
      </c>
      <c r="AG326" s="44">
        <v>1.494050554473098</v>
      </c>
      <c r="AH326" s="44">
        <v>0.52778809516204439</v>
      </c>
      <c r="AI326" s="1">
        <v>0.45300450373278439</v>
      </c>
      <c r="AJ326" s="93">
        <v>4.9771600639988849</v>
      </c>
      <c r="AK326" s="16">
        <v>0.98079259889482873</v>
      </c>
      <c r="AL326" s="16">
        <v>3.9963674651040559</v>
      </c>
      <c r="AM326" s="16">
        <v>16</v>
      </c>
      <c r="AN326" s="1">
        <v>16</v>
      </c>
    </row>
    <row r="327" spans="2:40" x14ac:dyDescent="0.25">
      <c r="B327" s="57" t="s">
        <v>135</v>
      </c>
      <c r="C327" s="57"/>
      <c r="D327" s="2"/>
      <c r="E327" s="2"/>
      <c r="F327" s="2"/>
      <c r="G327" s="2"/>
      <c r="H327" s="2"/>
      <c r="I327" s="13">
        <v>54.878833333333326</v>
      </c>
      <c r="J327" s="13">
        <v>4.766666666666667E-2</v>
      </c>
      <c r="K327" s="13">
        <v>28.162666666666667</v>
      </c>
      <c r="L327" s="13">
        <v>0.96366666666666667</v>
      </c>
      <c r="M327" s="13">
        <v>4.6666666666666671E-3</v>
      </c>
      <c r="N327" s="13">
        <v>0.11983333333333333</v>
      </c>
      <c r="O327" s="13">
        <v>10.978666666666667</v>
      </c>
      <c r="P327" s="13">
        <v>4.8946666666666667</v>
      </c>
      <c r="Q327" s="13">
        <v>0.16616666666666666</v>
      </c>
      <c r="R327" s="13">
        <v>1.0833333333333334E-2</v>
      </c>
      <c r="S327" s="13">
        <v>4.4999999999999997E-3</v>
      </c>
      <c r="T327" s="13"/>
      <c r="U327" s="116">
        <v>0.5479286304713914</v>
      </c>
      <c r="V327" s="1"/>
      <c r="W327" s="1"/>
      <c r="X327" s="1"/>
      <c r="Y327" s="1"/>
      <c r="Z327" s="1"/>
      <c r="AA327" s="1"/>
      <c r="AB327" s="1"/>
      <c r="AC327" s="1"/>
      <c r="AD327" s="18"/>
      <c r="AE327" s="44"/>
      <c r="AF327" s="44"/>
      <c r="AG327" s="44"/>
      <c r="AH327" s="44"/>
      <c r="AI327" s="1"/>
      <c r="AJ327" s="93"/>
      <c r="AK327" s="16"/>
      <c r="AL327" s="16"/>
      <c r="AM327" s="16"/>
      <c r="AN327" s="1"/>
    </row>
    <row r="328" spans="2:40" x14ac:dyDescent="0.25">
      <c r="B328" s="57" t="s">
        <v>136</v>
      </c>
      <c r="C328" s="57"/>
      <c r="D328" s="2"/>
      <c r="E328" s="2"/>
      <c r="F328" s="2"/>
      <c r="G328" s="2"/>
      <c r="H328" s="2"/>
      <c r="I328" s="13">
        <v>0.7879831004956056</v>
      </c>
      <c r="J328" s="13">
        <v>1.5068731421943456E-2</v>
      </c>
      <c r="K328" s="13">
        <v>0.96201448360545327</v>
      </c>
      <c r="L328" s="13">
        <v>0.12803072547895189</v>
      </c>
      <c r="M328" s="13">
        <v>1.1430952132988165E-2</v>
      </c>
      <c r="N328" s="13">
        <v>1.5664184200483239E-2</v>
      </c>
      <c r="O328" s="13">
        <v>0.79466940715411116</v>
      </c>
      <c r="P328" s="13">
        <v>0.38728731797809574</v>
      </c>
      <c r="Q328" s="13">
        <v>3.2792783759032593E-2</v>
      </c>
      <c r="R328" s="13">
        <v>1.3197221929886104E-2</v>
      </c>
      <c r="S328" s="13">
        <v>1.1022703842524302E-2</v>
      </c>
      <c r="T328" s="13"/>
      <c r="U328" s="116">
        <v>3.729363748918578E-2</v>
      </c>
      <c r="V328" s="1"/>
      <c r="W328" s="1"/>
      <c r="X328" s="1"/>
      <c r="Y328" s="1"/>
      <c r="Z328" s="1"/>
      <c r="AA328" s="1"/>
      <c r="AB328" s="1"/>
      <c r="AC328" s="1"/>
      <c r="AD328" s="18"/>
      <c r="AE328" s="44"/>
      <c r="AF328" s="44"/>
      <c r="AG328" s="44"/>
      <c r="AH328" s="44"/>
      <c r="AI328" s="1"/>
      <c r="AJ328" s="93"/>
      <c r="AK328" s="16"/>
      <c r="AL328" s="16"/>
      <c r="AM328" s="16"/>
      <c r="AN328" s="1"/>
    </row>
    <row r="329" spans="2:40" x14ac:dyDescent="0.25">
      <c r="B329" s="57" t="s">
        <v>168</v>
      </c>
      <c r="C329" s="57"/>
      <c r="D329" s="2"/>
      <c r="E329" s="2"/>
      <c r="F329" s="2"/>
      <c r="G329" s="2"/>
      <c r="H329" s="2"/>
      <c r="I329" s="13">
        <v>48.134</v>
      </c>
      <c r="J329" s="13">
        <v>0</v>
      </c>
      <c r="K329" s="13">
        <v>33.0715</v>
      </c>
      <c r="L329" s="13">
        <v>0.81099999999999994</v>
      </c>
      <c r="M329" s="13">
        <v>3.85E-2</v>
      </c>
      <c r="N329" s="13">
        <v>0.10200000000000001</v>
      </c>
      <c r="O329" s="13">
        <v>16.2105</v>
      </c>
      <c r="P329" s="13">
        <v>2.238</v>
      </c>
      <c r="Q329" s="13">
        <v>5.0499999999999996E-2</v>
      </c>
      <c r="R329" s="13">
        <v>3.4000000000000002E-2</v>
      </c>
      <c r="S329" s="13">
        <v>5.4999999999999997E-3</v>
      </c>
      <c r="T329" s="13"/>
      <c r="U329" s="116">
        <f>AVERAGE(U319,U321)</f>
        <v>0.79779847926080216</v>
      </c>
      <c r="V329" s="1"/>
      <c r="W329" s="1"/>
      <c r="X329" s="1"/>
      <c r="Y329" s="1"/>
      <c r="Z329" s="1"/>
      <c r="AA329" s="1"/>
      <c r="AB329" s="1"/>
      <c r="AC329" s="1"/>
      <c r="AD329" s="18"/>
      <c r="AE329" s="44"/>
      <c r="AF329" s="44"/>
      <c r="AG329" s="44"/>
      <c r="AH329" s="44"/>
      <c r="AI329" s="1"/>
      <c r="AJ329" s="93"/>
      <c r="AK329" s="16"/>
      <c r="AL329" s="16"/>
      <c r="AM329" s="16"/>
      <c r="AN329" s="1"/>
    </row>
    <row r="330" spans="2:40" x14ac:dyDescent="0.25">
      <c r="B330" s="59" t="s">
        <v>169</v>
      </c>
      <c r="C330" s="59"/>
      <c r="D330" s="8"/>
      <c r="E330" s="8"/>
      <c r="F330" s="8"/>
      <c r="G330" s="8"/>
      <c r="H330" s="8"/>
      <c r="I330" s="14">
        <v>1.6984704884100879</v>
      </c>
      <c r="J330" s="14">
        <v>0</v>
      </c>
      <c r="K330" s="14">
        <v>1.0443967158125333</v>
      </c>
      <c r="L330" s="14">
        <v>5.9396969619669969E-2</v>
      </c>
      <c r="M330" s="14">
        <v>2.1920310216782965E-2</v>
      </c>
      <c r="N330" s="14">
        <v>2.8284271247461877E-2</v>
      </c>
      <c r="O330" s="14">
        <v>1.0953084040579617</v>
      </c>
      <c r="P330" s="14">
        <v>0.6081118318204306</v>
      </c>
      <c r="Q330" s="14">
        <v>2.899137802864845E-2</v>
      </c>
      <c r="R330" s="14">
        <v>7.0710678118654537E-3</v>
      </c>
      <c r="S330" s="14">
        <v>7.7781745930520221E-3</v>
      </c>
      <c r="T330" s="14"/>
      <c r="U330" s="117">
        <f>STDEV(U319,U321)</f>
        <v>5.5457531013817694E-2</v>
      </c>
      <c r="V330" s="1"/>
      <c r="W330" s="11"/>
      <c r="X330" s="11"/>
      <c r="Y330" s="11"/>
      <c r="Z330" s="11"/>
      <c r="AA330" s="11"/>
      <c r="AB330" s="11"/>
      <c r="AC330" s="11"/>
      <c r="AD330" s="21"/>
      <c r="AE330" s="45"/>
      <c r="AF330" s="45"/>
      <c r="AG330" s="45"/>
      <c r="AH330" s="45"/>
      <c r="AI330" s="11"/>
      <c r="AJ330" s="94"/>
      <c r="AK330" s="46"/>
      <c r="AL330" s="46"/>
      <c r="AM330" s="46"/>
      <c r="AN330" s="11"/>
    </row>
    <row r="331" spans="2:40" x14ac:dyDescent="0.25">
      <c r="B331" s="57" t="s">
        <v>93</v>
      </c>
      <c r="C331" s="57"/>
      <c r="D331" s="2" t="s">
        <v>32</v>
      </c>
      <c r="E331" s="2" t="s">
        <v>8</v>
      </c>
      <c r="F331" s="2">
        <v>9</v>
      </c>
      <c r="G331" s="2">
        <v>1000</v>
      </c>
      <c r="I331" s="4">
        <v>54.155000000000001</v>
      </c>
      <c r="J331" s="4">
        <v>5.1999999999999998E-2</v>
      </c>
      <c r="K331" s="4">
        <v>28.533999999999999</v>
      </c>
      <c r="L331" s="4">
        <v>0.755</v>
      </c>
      <c r="M331" s="4">
        <v>2.5000000000000001E-2</v>
      </c>
      <c r="N331" s="4">
        <v>0.14799999999999999</v>
      </c>
      <c r="O331" s="4">
        <v>11.555999999999999</v>
      </c>
      <c r="P331" s="4">
        <v>4.5350000000000001</v>
      </c>
      <c r="Q331" s="4">
        <v>0.11899999999999999</v>
      </c>
      <c r="R331" s="4">
        <v>5.3999999999999999E-2</v>
      </c>
      <c r="S331" s="4">
        <v>3.4000000000000002E-2</v>
      </c>
      <c r="T331" s="1">
        <v>99.966999999999999</v>
      </c>
      <c r="U331" s="118">
        <v>0.5805858803871673</v>
      </c>
      <c r="W331" s="1">
        <v>0.9025833333333334</v>
      </c>
      <c r="X331" s="1">
        <v>0.55949019607843131</v>
      </c>
      <c r="Y331" s="1">
        <v>0.20635714285714285</v>
      </c>
      <c r="Z331" s="1">
        <v>0.14629032258064517</v>
      </c>
      <c r="AA331" s="1">
        <v>1.8051666666666668</v>
      </c>
      <c r="AB331" s="1">
        <v>0.83923529411764697</v>
      </c>
      <c r="AC331" s="95">
        <v>0.20635714285714285</v>
      </c>
      <c r="AD331" s="18">
        <v>7.3145161290322586E-2</v>
      </c>
      <c r="AE331" s="44">
        <v>2.923904264931779</v>
      </c>
      <c r="AF331" s="44">
        <v>2.469529099590797</v>
      </c>
      <c r="AG331" s="44">
        <v>1.530803050670978</v>
      </c>
      <c r="AH331" s="1">
        <v>0.56460711202377922</v>
      </c>
      <c r="AI331" s="16">
        <v>0.40026022557632118</v>
      </c>
      <c r="AJ331" s="92">
        <v>4.9651994878618755</v>
      </c>
      <c r="AK331" s="16">
        <v>0.96486733760010046</v>
      </c>
      <c r="AL331" s="16">
        <v>4.0003321502617748</v>
      </c>
      <c r="AM331" s="16">
        <v>16</v>
      </c>
      <c r="AN331" s="16">
        <v>16</v>
      </c>
    </row>
    <row r="332" spans="2:40" x14ac:dyDescent="0.25">
      <c r="B332" s="57" t="s">
        <v>93</v>
      </c>
      <c r="C332" s="57"/>
      <c r="D332" s="2" t="s">
        <v>32</v>
      </c>
      <c r="E332" s="2" t="s">
        <v>9</v>
      </c>
      <c r="F332" s="2">
        <v>9</v>
      </c>
      <c r="G332" s="2">
        <v>1000</v>
      </c>
      <c r="I332" s="4">
        <v>55.826000000000001</v>
      </c>
      <c r="J332" s="4">
        <v>6.6000000000000003E-2</v>
      </c>
      <c r="K332" s="4">
        <v>27.23</v>
      </c>
      <c r="L332" s="4">
        <v>1.012</v>
      </c>
      <c r="M332" s="4">
        <v>2.1999999999999999E-2</v>
      </c>
      <c r="N332" s="4">
        <v>0.16600000000000001</v>
      </c>
      <c r="O332" s="4">
        <v>10.411</v>
      </c>
      <c r="P332" s="4">
        <v>5.1589999999999998</v>
      </c>
      <c r="Q332" s="4">
        <v>0.17100000000000001</v>
      </c>
      <c r="R332" s="4">
        <v>2.5000000000000001E-2</v>
      </c>
      <c r="S332" s="4">
        <v>0</v>
      </c>
      <c r="T332" s="1">
        <v>100.08800000000002</v>
      </c>
      <c r="U332" s="118">
        <v>0.52185175199848244</v>
      </c>
      <c r="W332" s="1">
        <v>0.93043333333333333</v>
      </c>
      <c r="X332" s="1">
        <v>0.53392156862745099</v>
      </c>
      <c r="Y332" s="1">
        <v>0.18591071428571429</v>
      </c>
      <c r="Z332" s="1">
        <v>0.16641935483870968</v>
      </c>
      <c r="AA332" s="1">
        <v>1.8608666666666667</v>
      </c>
      <c r="AB332" s="1">
        <v>0.80088235294117649</v>
      </c>
      <c r="AC332" s="95">
        <v>0.18591071428571429</v>
      </c>
      <c r="AD332" s="18">
        <v>8.3209677419354838E-2</v>
      </c>
      <c r="AE332" s="44">
        <v>2.9308694113129126</v>
      </c>
      <c r="AF332" s="44">
        <v>2.5396787171531776</v>
      </c>
      <c r="AG332" s="44">
        <v>1.4573738879434426</v>
      </c>
      <c r="AH332" s="1">
        <v>0.50745546988375356</v>
      </c>
      <c r="AI332" s="16">
        <v>0.4542525277894533</v>
      </c>
      <c r="AJ332" s="93">
        <v>4.9587606027698268</v>
      </c>
      <c r="AK332" s="16">
        <v>0.9617079976732068</v>
      </c>
      <c r="AL332" s="16">
        <v>3.99705260509662</v>
      </c>
      <c r="AM332" s="16">
        <v>16</v>
      </c>
      <c r="AN332" s="16">
        <v>15.999999999999998</v>
      </c>
    </row>
    <row r="333" spans="2:40" x14ac:dyDescent="0.25">
      <c r="B333" s="57" t="s">
        <v>93</v>
      </c>
      <c r="C333" s="57"/>
      <c r="D333" s="2" t="s">
        <v>32</v>
      </c>
      <c r="E333" s="2" t="s">
        <v>10</v>
      </c>
      <c r="F333" s="2">
        <v>9</v>
      </c>
      <c r="G333" s="2">
        <v>1000</v>
      </c>
      <c r="I333" s="4">
        <v>52.454999999999998</v>
      </c>
      <c r="J333" s="4">
        <v>8.1000000000000003E-2</v>
      </c>
      <c r="K333" s="4">
        <v>30.071999999999999</v>
      </c>
      <c r="L333" s="4">
        <v>0.72199999999999998</v>
      </c>
      <c r="M333" s="4">
        <v>3.0000000000000001E-3</v>
      </c>
      <c r="N333" s="4">
        <v>0.109</v>
      </c>
      <c r="O333" s="4">
        <v>13.054</v>
      </c>
      <c r="P333" s="4">
        <v>3.7690000000000001</v>
      </c>
      <c r="Q333" s="4">
        <v>0.11</v>
      </c>
      <c r="R333" s="4">
        <v>0</v>
      </c>
      <c r="S333" s="4">
        <v>0</v>
      </c>
      <c r="T333" s="1">
        <v>100.375</v>
      </c>
      <c r="U333" s="118">
        <v>0.65253050375189536</v>
      </c>
      <c r="W333" s="1">
        <v>0.87424999999999997</v>
      </c>
      <c r="X333" s="1">
        <v>0.58964705882352941</v>
      </c>
      <c r="Y333" s="1">
        <v>0.23310714285714287</v>
      </c>
      <c r="Z333" s="1">
        <v>0.12158064516129033</v>
      </c>
      <c r="AA333" s="1">
        <v>1.7484999999999999</v>
      </c>
      <c r="AB333" s="1">
        <v>0.88447058823529412</v>
      </c>
      <c r="AC333" s="95">
        <v>0.23310714285714287</v>
      </c>
      <c r="AD333" s="18">
        <v>6.0790322580645165E-2</v>
      </c>
      <c r="AE333" s="44">
        <v>2.9268680536730822</v>
      </c>
      <c r="AF333" s="44">
        <v>2.3895850006708903</v>
      </c>
      <c r="AG333" s="44">
        <v>1.6116806033221758</v>
      </c>
      <c r="AH333" s="1">
        <v>0.63715108049262237</v>
      </c>
      <c r="AI333" s="16">
        <v>0.33231602636466601</v>
      </c>
      <c r="AJ333" s="93">
        <v>4.9707327108503545</v>
      </c>
      <c r="AK333" s="16">
        <v>0.96946710685728843</v>
      </c>
      <c r="AL333" s="16">
        <v>4.0012656039930663</v>
      </c>
      <c r="AM333" s="16">
        <v>16</v>
      </c>
      <c r="AN333" s="16">
        <v>15.999999999999998</v>
      </c>
    </row>
    <row r="334" spans="2:40" x14ac:dyDescent="0.25">
      <c r="B334" s="57" t="s">
        <v>93</v>
      </c>
      <c r="C334" s="57"/>
      <c r="D334" s="2" t="s">
        <v>32</v>
      </c>
      <c r="E334" s="2" t="s">
        <v>23</v>
      </c>
      <c r="F334" s="2">
        <v>9</v>
      </c>
      <c r="G334" s="2">
        <v>1000</v>
      </c>
      <c r="I334" s="4">
        <v>55.189</v>
      </c>
      <c r="J334" s="4">
        <v>0.03</v>
      </c>
      <c r="K334" s="4">
        <v>28.466000000000001</v>
      </c>
      <c r="L334" s="4">
        <v>0.81599999999999995</v>
      </c>
      <c r="M334" s="4">
        <v>3.4000000000000002E-2</v>
      </c>
      <c r="N334" s="4">
        <v>0.14899999999999999</v>
      </c>
      <c r="O334" s="4">
        <v>11.269</v>
      </c>
      <c r="P334" s="4">
        <v>4.6239999999999997</v>
      </c>
      <c r="Q334" s="4">
        <v>0.16300000000000001</v>
      </c>
      <c r="R334" s="4">
        <v>0</v>
      </c>
      <c r="S334" s="4">
        <v>0</v>
      </c>
      <c r="T334" s="1">
        <v>100.74000000000001</v>
      </c>
      <c r="U334" s="118">
        <v>0.56826686615179733</v>
      </c>
      <c r="W334" s="1">
        <v>0.91981666666666662</v>
      </c>
      <c r="X334" s="1">
        <v>0.55815686274509801</v>
      </c>
      <c r="Y334" s="1">
        <v>0.20123214285714286</v>
      </c>
      <c r="Z334" s="1">
        <v>0.14916129032258063</v>
      </c>
      <c r="AA334" s="1">
        <v>1.8396333333333332</v>
      </c>
      <c r="AB334" s="1">
        <v>0.83723529411764708</v>
      </c>
      <c r="AC334" s="95">
        <v>0.20123214285714286</v>
      </c>
      <c r="AD334" s="18">
        <v>7.4580645161290315E-2</v>
      </c>
      <c r="AE334" s="44">
        <v>2.9526814154694132</v>
      </c>
      <c r="AF334" s="44">
        <v>2.4921528258284797</v>
      </c>
      <c r="AG334" s="44">
        <v>1.5122711439733514</v>
      </c>
      <c r="AH334" s="1">
        <v>0.54521870677375806</v>
      </c>
      <c r="AI334" s="16">
        <v>0.40413785121851264</v>
      </c>
      <c r="AJ334" s="93">
        <v>4.9537805277941018</v>
      </c>
      <c r="AK334" s="16">
        <v>0.9493565579922707</v>
      </c>
      <c r="AL334" s="16">
        <v>4.0044239698018309</v>
      </c>
      <c r="AM334" s="16">
        <v>16</v>
      </c>
      <c r="AN334" s="16">
        <v>16</v>
      </c>
    </row>
    <row r="335" spans="2:40" x14ac:dyDescent="0.25">
      <c r="B335" s="57" t="s">
        <v>93</v>
      </c>
      <c r="C335" s="57"/>
      <c r="D335" s="2" t="s">
        <v>32</v>
      </c>
      <c r="E335" s="2" t="s">
        <v>75</v>
      </c>
      <c r="F335" s="2">
        <v>9</v>
      </c>
      <c r="G335" s="2">
        <v>1000</v>
      </c>
      <c r="I335" s="4">
        <v>55.789000000000001</v>
      </c>
      <c r="J335" s="4">
        <v>7.8E-2</v>
      </c>
      <c r="K335" s="4">
        <v>28.161999999999999</v>
      </c>
      <c r="L335" s="4">
        <v>0.73099999999999998</v>
      </c>
      <c r="M335" s="4">
        <v>2.3E-2</v>
      </c>
      <c r="N335" s="4">
        <v>0.11600000000000001</v>
      </c>
      <c r="O335" s="4">
        <v>10.792</v>
      </c>
      <c r="P335" s="4">
        <v>4.7990000000000004</v>
      </c>
      <c r="Q335" s="4">
        <v>0.2</v>
      </c>
      <c r="R335" s="4">
        <v>0.01</v>
      </c>
      <c r="S335" s="4">
        <v>6.8000000000000005E-2</v>
      </c>
      <c r="T335" s="1">
        <v>100.768</v>
      </c>
      <c r="U335" s="118">
        <v>0.54742270821759775</v>
      </c>
      <c r="W335" s="1">
        <v>0.92981666666666674</v>
      </c>
      <c r="X335" s="1">
        <v>0.55219607843137253</v>
      </c>
      <c r="Y335" s="1">
        <v>0.1927142857142857</v>
      </c>
      <c r="Z335" s="1">
        <v>0.15480645161290324</v>
      </c>
      <c r="AA335" s="1">
        <v>1.8596333333333335</v>
      </c>
      <c r="AB335" s="1">
        <v>0.82829411764705885</v>
      </c>
      <c r="AC335" s="95">
        <v>0.1927142857142857</v>
      </c>
      <c r="AD335" s="18">
        <v>7.740322580645162E-2</v>
      </c>
      <c r="AE335" s="44">
        <v>2.9580449625011296</v>
      </c>
      <c r="AF335" s="44">
        <v>2.5146789273425365</v>
      </c>
      <c r="AG335" s="44">
        <v>1.4934082082767846</v>
      </c>
      <c r="AH335" s="1">
        <v>0.52119366177947235</v>
      </c>
      <c r="AI335" s="16">
        <v>0.41867234224055611</v>
      </c>
      <c r="AJ335" s="93">
        <v>4.947953139639349</v>
      </c>
      <c r="AK335" s="16">
        <v>0.9398660040200284</v>
      </c>
      <c r="AL335" s="16">
        <v>4.0080871356193208</v>
      </c>
      <c r="AM335" s="16">
        <v>16</v>
      </c>
      <c r="AN335" s="16">
        <v>16</v>
      </c>
    </row>
    <row r="336" spans="2:40" x14ac:dyDescent="0.25">
      <c r="B336" s="57" t="s">
        <v>93</v>
      </c>
      <c r="C336" s="57"/>
      <c r="D336" s="2" t="s">
        <v>32</v>
      </c>
      <c r="E336" s="2" t="s">
        <v>186</v>
      </c>
      <c r="F336" s="2">
        <v>9</v>
      </c>
      <c r="G336" s="2">
        <v>1000</v>
      </c>
      <c r="I336" s="4">
        <v>53.027999999999999</v>
      </c>
      <c r="J336" s="4">
        <v>8.7999999999999995E-2</v>
      </c>
      <c r="K336" s="4">
        <v>29.629000000000001</v>
      </c>
      <c r="L336" s="4">
        <v>0.74299999999999999</v>
      </c>
      <c r="M336" s="4">
        <v>0</v>
      </c>
      <c r="N336" s="4">
        <v>0.161</v>
      </c>
      <c r="O336" s="4">
        <v>12.951000000000001</v>
      </c>
      <c r="P336" s="4">
        <v>3.6669999999999998</v>
      </c>
      <c r="Q336" s="4">
        <v>0.123</v>
      </c>
      <c r="R336" s="4">
        <v>1.4999999999999999E-2</v>
      </c>
      <c r="S336" s="4">
        <v>0</v>
      </c>
      <c r="T336" s="1">
        <v>100.405</v>
      </c>
      <c r="U336" s="118">
        <v>0.65630847851428153</v>
      </c>
      <c r="W336" s="1">
        <v>0.88380000000000003</v>
      </c>
      <c r="X336" s="1">
        <v>0.58096078431372555</v>
      </c>
      <c r="Y336" s="1">
        <v>0.23126785714285716</v>
      </c>
      <c r="Z336" s="1">
        <v>0.11829032258064516</v>
      </c>
      <c r="AA336" s="1">
        <v>1.7676000000000001</v>
      </c>
      <c r="AB336" s="1">
        <v>0.87144117647058827</v>
      </c>
      <c r="AC336" s="95">
        <v>0.23126785714285716</v>
      </c>
      <c r="AD336" s="18">
        <v>5.914516129032258E-2</v>
      </c>
      <c r="AE336" s="44">
        <v>2.9294541949037676</v>
      </c>
      <c r="AF336" s="44">
        <v>2.4135554030167254</v>
      </c>
      <c r="AG336" s="44">
        <v>1.5865365919000078</v>
      </c>
      <c r="AH336" s="1">
        <v>0.63156572318538484</v>
      </c>
      <c r="AI336" s="16">
        <v>0.32303716586230763</v>
      </c>
      <c r="AJ336" s="93">
        <v>4.9546948839644251</v>
      </c>
      <c r="AK336" s="16">
        <v>0.95460288904769253</v>
      </c>
      <c r="AL336" s="16">
        <v>4.0000919949167333</v>
      </c>
      <c r="AM336" s="16">
        <v>16</v>
      </c>
      <c r="AN336" s="16">
        <v>16.000000000000004</v>
      </c>
    </row>
    <row r="337" spans="2:41" x14ac:dyDescent="0.25">
      <c r="B337" s="57" t="s">
        <v>135</v>
      </c>
      <c r="C337" s="57"/>
      <c r="D337" s="2"/>
      <c r="E337" s="2"/>
      <c r="F337" s="2"/>
      <c r="G337" s="2"/>
      <c r="H337" s="2"/>
      <c r="I337" s="13">
        <v>54.407000000000004</v>
      </c>
      <c r="J337" s="13">
        <v>6.5833333333333341E-2</v>
      </c>
      <c r="K337" s="13">
        <v>28.682166666666664</v>
      </c>
      <c r="L337" s="13">
        <v>0.79649999999999999</v>
      </c>
      <c r="M337" s="13">
        <v>1.7833333333333336E-2</v>
      </c>
      <c r="N337" s="13">
        <v>0.14149999999999999</v>
      </c>
      <c r="O337" s="13">
        <v>11.672166666666667</v>
      </c>
      <c r="P337" s="13">
        <v>4.4254999999999995</v>
      </c>
      <c r="Q337" s="13">
        <v>0.1476666666666667</v>
      </c>
      <c r="R337" s="13">
        <v>1.7333333333333333E-2</v>
      </c>
      <c r="S337" s="13">
        <v>1.7000000000000001E-2</v>
      </c>
      <c r="T337" s="1"/>
      <c r="U337" s="116">
        <v>0.58782769817020364</v>
      </c>
      <c r="W337" s="1"/>
      <c r="X337" s="1"/>
      <c r="Y337" s="1"/>
      <c r="Z337" s="1"/>
      <c r="AA337" s="1"/>
      <c r="AB337" s="1"/>
      <c r="AC337" s="1"/>
      <c r="AD337" s="18"/>
      <c r="AE337" s="44"/>
      <c r="AF337" s="44"/>
      <c r="AG337" s="44"/>
      <c r="AH337" s="44"/>
      <c r="AI337" s="1"/>
      <c r="AJ337" s="16"/>
      <c r="AK337" s="16"/>
      <c r="AL337" s="16"/>
      <c r="AM337" s="16"/>
      <c r="AN337" s="1"/>
    </row>
    <row r="338" spans="2:41" x14ac:dyDescent="0.25">
      <c r="B338" s="57" t="s">
        <v>136</v>
      </c>
      <c r="C338" s="57"/>
      <c r="D338" s="2"/>
      <c r="E338" s="2"/>
      <c r="F338" s="2"/>
      <c r="G338" s="2"/>
      <c r="H338" s="2"/>
      <c r="I338" s="13">
        <v>1.4359984679657576</v>
      </c>
      <c r="J338" s="13">
        <v>2.1655638218871905E-2</v>
      </c>
      <c r="K338" s="13">
        <v>1.0272461081292381</v>
      </c>
      <c r="L338" s="13">
        <v>0.11067565224565022</v>
      </c>
      <c r="M338" s="13">
        <v>1.3377842377105008E-2</v>
      </c>
      <c r="N338" s="13">
        <v>2.3602965915325177E-2</v>
      </c>
      <c r="O338" s="13">
        <v>1.1032815446053048</v>
      </c>
      <c r="P338" s="13">
        <v>0.58910635712068593</v>
      </c>
      <c r="Q338" s="13">
        <v>3.5685664722219505E-2</v>
      </c>
      <c r="R338" s="13">
        <v>2.0314198646923451E-2</v>
      </c>
      <c r="S338" s="13">
        <v>2.844644090215857E-2</v>
      </c>
      <c r="T338" s="1"/>
      <c r="U338" s="116">
        <v>5.5310991831741887E-2</v>
      </c>
      <c r="W338" s="1"/>
      <c r="X338" s="1"/>
      <c r="Y338" s="1"/>
      <c r="Z338" s="1"/>
      <c r="AA338" s="1"/>
      <c r="AB338" s="1"/>
      <c r="AC338" s="1"/>
      <c r="AD338" s="18"/>
      <c r="AE338" s="44"/>
      <c r="AF338" s="44"/>
      <c r="AG338" s="44"/>
      <c r="AH338" s="44"/>
      <c r="AI338" s="1"/>
      <c r="AJ338" s="16"/>
      <c r="AK338" s="16"/>
      <c r="AL338" s="16"/>
      <c r="AM338" s="16"/>
      <c r="AN338" s="1"/>
    </row>
    <row r="339" spans="2:41" x14ac:dyDescent="0.25">
      <c r="B339" s="57" t="s">
        <v>168</v>
      </c>
      <c r="C339" s="57"/>
      <c r="D339" s="2"/>
      <c r="E339" s="2"/>
      <c r="F339" s="2"/>
      <c r="G339" s="2"/>
      <c r="H339" s="2"/>
      <c r="I339" s="13"/>
      <c r="J339" s="13" t="s">
        <v>11</v>
      </c>
      <c r="K339" s="13" t="s">
        <v>11</v>
      </c>
      <c r="L339" s="13" t="s">
        <v>11</v>
      </c>
      <c r="M339" s="13" t="s">
        <v>11</v>
      </c>
      <c r="N339" s="13" t="s">
        <v>11</v>
      </c>
      <c r="O339" s="13" t="s">
        <v>11</v>
      </c>
      <c r="P339" s="13" t="s">
        <v>11</v>
      </c>
      <c r="Q339" s="13" t="s">
        <v>11</v>
      </c>
      <c r="R339" s="13" t="s">
        <v>11</v>
      </c>
      <c r="S339" s="13" t="s">
        <v>11</v>
      </c>
      <c r="T339" s="13" t="s">
        <v>11</v>
      </c>
      <c r="U339" s="118"/>
      <c r="V339" s="1" t="s">
        <v>11</v>
      </c>
      <c r="W339" s="1"/>
      <c r="X339" s="1"/>
      <c r="Y339" s="1"/>
      <c r="Z339" s="1"/>
      <c r="AA339" s="1"/>
      <c r="AB339" s="1"/>
      <c r="AC339" s="1"/>
      <c r="AD339" s="18"/>
      <c r="AE339" s="44"/>
      <c r="AF339" s="44"/>
      <c r="AG339" s="44"/>
      <c r="AH339" s="44"/>
      <c r="AI339" s="1"/>
      <c r="AJ339" s="16"/>
      <c r="AK339" s="16"/>
      <c r="AL339" s="16"/>
      <c r="AM339" s="16"/>
      <c r="AN339" s="1"/>
    </row>
    <row r="340" spans="2:41" ht="15.75" thickBot="1" x14ac:dyDescent="0.3">
      <c r="B340" s="70" t="s">
        <v>169</v>
      </c>
      <c r="C340" s="70"/>
      <c r="D340" s="5"/>
      <c r="E340" s="5"/>
      <c r="F340" s="5"/>
      <c r="G340" s="5"/>
      <c r="H340" s="5"/>
      <c r="I340" s="15"/>
      <c r="J340" s="15" t="s">
        <v>11</v>
      </c>
      <c r="K340" s="15" t="s">
        <v>11</v>
      </c>
      <c r="L340" s="15" t="s">
        <v>11</v>
      </c>
      <c r="M340" s="15" t="s">
        <v>11</v>
      </c>
      <c r="N340" s="15" t="s">
        <v>11</v>
      </c>
      <c r="O340" s="15" t="s">
        <v>11</v>
      </c>
      <c r="P340" s="15" t="s">
        <v>11</v>
      </c>
      <c r="Q340" s="15" t="s">
        <v>11</v>
      </c>
      <c r="R340" s="15" t="s">
        <v>11</v>
      </c>
      <c r="S340" s="15" t="s">
        <v>11</v>
      </c>
      <c r="T340" s="15" t="s">
        <v>11</v>
      </c>
      <c r="U340" s="137"/>
      <c r="V340" s="1" t="s">
        <v>11</v>
      </c>
      <c r="W340" s="17"/>
      <c r="X340" s="17"/>
      <c r="Y340" s="17"/>
      <c r="Z340" s="17"/>
      <c r="AA340" s="17"/>
      <c r="AB340" s="17"/>
      <c r="AC340" s="17"/>
      <c r="AD340" s="47"/>
      <c r="AE340" s="48"/>
      <c r="AF340" s="48"/>
      <c r="AG340" s="48"/>
      <c r="AH340" s="48"/>
      <c r="AI340" s="17"/>
      <c r="AJ340" s="49"/>
      <c r="AK340" s="49"/>
      <c r="AL340" s="49"/>
      <c r="AM340" s="49"/>
      <c r="AN340" s="17"/>
    </row>
    <row r="341" spans="2:41" x14ac:dyDescent="0.25">
      <c r="B341" s="57"/>
      <c r="C341" s="57"/>
      <c r="D341" s="2"/>
      <c r="E341" s="2"/>
      <c r="F341" s="2"/>
      <c r="G341" s="2"/>
      <c r="H341" s="2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62"/>
      <c r="U341" s="16"/>
      <c r="V341" s="1"/>
      <c r="W341" s="1"/>
      <c r="X341" s="1"/>
      <c r="Y341" s="1"/>
      <c r="Z341" s="1"/>
      <c r="AA341" s="1"/>
      <c r="AB341" s="1"/>
      <c r="AC341" s="1"/>
      <c r="AD341" s="1"/>
      <c r="AE341" s="18"/>
      <c r="AF341" s="44"/>
      <c r="AG341" s="44"/>
      <c r="AH341" s="44"/>
      <c r="AI341" s="44"/>
      <c r="AJ341" s="1"/>
      <c r="AK341" s="16"/>
      <c r="AL341" s="16"/>
      <c r="AM341" s="16"/>
      <c r="AN341" s="16"/>
      <c r="AO341" s="1"/>
    </row>
    <row r="342" spans="2:41" x14ac:dyDescent="0.25">
      <c r="B342" s="57"/>
      <c r="C342" s="57"/>
      <c r="D342" s="2"/>
      <c r="E342" s="2"/>
      <c r="F342" s="2"/>
      <c r="G342" s="2"/>
      <c r="H342" s="2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62"/>
      <c r="U342" s="16"/>
      <c r="V342" s="1"/>
      <c r="W342" s="1"/>
      <c r="X342" s="1"/>
      <c r="Y342" s="1"/>
      <c r="Z342" s="1"/>
      <c r="AA342" s="1"/>
      <c r="AB342" s="1"/>
      <c r="AC342" s="1"/>
      <c r="AD342" s="1"/>
      <c r="AE342" s="18"/>
      <c r="AF342" s="44"/>
      <c r="AG342" s="44"/>
      <c r="AH342" s="44"/>
      <c r="AI342" s="44"/>
      <c r="AJ342" s="1"/>
      <c r="AK342" s="16"/>
      <c r="AL342" s="16"/>
      <c r="AM342" s="16"/>
      <c r="AN342" s="16"/>
      <c r="AO342" s="1"/>
    </row>
    <row r="343" spans="2:41" ht="18.75" thickBot="1" x14ac:dyDescent="0.4">
      <c r="B343" s="5" t="s">
        <v>0</v>
      </c>
      <c r="C343" s="5"/>
      <c r="D343" s="5" t="s">
        <v>31</v>
      </c>
      <c r="E343" s="5" t="s">
        <v>2</v>
      </c>
      <c r="F343" s="5" t="s">
        <v>1</v>
      </c>
      <c r="G343" s="5" t="s">
        <v>63</v>
      </c>
      <c r="H343" s="5" t="s">
        <v>55</v>
      </c>
      <c r="I343" s="4" t="s">
        <v>104</v>
      </c>
      <c r="J343" s="4" t="s">
        <v>105</v>
      </c>
      <c r="K343" s="4" t="s">
        <v>106</v>
      </c>
      <c r="L343" s="4" t="s">
        <v>239</v>
      </c>
      <c r="M343" s="4" t="s">
        <v>4</v>
      </c>
      <c r="N343" s="4" t="s">
        <v>5</v>
      </c>
      <c r="O343" s="4" t="s">
        <v>6</v>
      </c>
      <c r="P343" s="4" t="s">
        <v>107</v>
      </c>
      <c r="Q343" s="4" t="s">
        <v>108</v>
      </c>
      <c r="R343" s="4" t="s">
        <v>109</v>
      </c>
      <c r="S343" s="4" t="s">
        <v>185</v>
      </c>
      <c r="T343" s="62" t="s">
        <v>7</v>
      </c>
      <c r="U343" s="114" t="s">
        <v>103</v>
      </c>
      <c r="V343" s="126" t="s">
        <v>261</v>
      </c>
      <c r="W343" s="110" t="s">
        <v>150</v>
      </c>
      <c r="X343" s="1"/>
      <c r="Y343" s="1"/>
      <c r="Z343" s="1"/>
      <c r="AA343" s="1"/>
      <c r="AB343" s="1"/>
      <c r="AC343" s="1"/>
      <c r="AD343" s="1"/>
      <c r="AE343" s="18"/>
      <c r="AF343" s="44"/>
      <c r="AG343" s="44"/>
      <c r="AH343" s="44"/>
      <c r="AI343" s="44"/>
      <c r="AJ343" s="1"/>
      <c r="AK343" s="16"/>
      <c r="AL343" s="16"/>
      <c r="AM343" s="16"/>
      <c r="AN343" s="16"/>
      <c r="AO343" s="1"/>
    </row>
    <row r="344" spans="2:41" x14ac:dyDescent="0.25">
      <c r="B344" s="7" t="s">
        <v>12</v>
      </c>
      <c r="C344" s="7"/>
      <c r="D344" s="7" t="s">
        <v>42</v>
      </c>
      <c r="E344" s="7" t="s">
        <v>34</v>
      </c>
      <c r="F344" s="7" t="s">
        <v>11</v>
      </c>
      <c r="G344" s="7">
        <v>1190</v>
      </c>
      <c r="H344" s="7">
        <v>24</v>
      </c>
      <c r="I344" s="26">
        <v>57.387999999999998</v>
      </c>
      <c r="J344" s="26">
        <v>1.2030000000000001</v>
      </c>
      <c r="K344" s="26">
        <v>16.596</v>
      </c>
      <c r="L344" s="26">
        <v>9.77</v>
      </c>
      <c r="M344" s="26">
        <v>0.20499999999999999</v>
      </c>
      <c r="N344" s="26">
        <v>3.1419999999999999</v>
      </c>
      <c r="O344" s="26">
        <v>6.8419999999999996</v>
      </c>
      <c r="P344" s="26">
        <v>4.1079999999999997</v>
      </c>
      <c r="Q344" s="26">
        <v>0.86299999999999999</v>
      </c>
      <c r="R344" s="26">
        <v>0.30299999999999999</v>
      </c>
      <c r="S344" s="26"/>
      <c r="T344" s="61">
        <v>100.41999999999999</v>
      </c>
      <c r="U344" s="118">
        <v>4.9710000000000001</v>
      </c>
      <c r="V344" s="138"/>
      <c r="AO344" s="1"/>
    </row>
    <row r="345" spans="2:41" x14ac:dyDescent="0.25">
      <c r="B345" s="2" t="s">
        <v>12</v>
      </c>
      <c r="C345" s="2"/>
      <c r="D345" s="2" t="s">
        <v>42</v>
      </c>
      <c r="E345" s="2" t="s">
        <v>35</v>
      </c>
      <c r="F345" s="2" t="s">
        <v>11</v>
      </c>
      <c r="G345" s="2">
        <v>1190</v>
      </c>
      <c r="H345" s="2">
        <v>24</v>
      </c>
      <c r="I345" s="1">
        <v>57.692999999999998</v>
      </c>
      <c r="J345" s="1">
        <v>1.2989999999999999</v>
      </c>
      <c r="K345" s="1">
        <v>16.681999999999999</v>
      </c>
      <c r="L345" s="1">
        <v>9.7750000000000004</v>
      </c>
      <c r="M345" s="1">
        <v>0.17299999999999999</v>
      </c>
      <c r="N345" s="1">
        <v>3.0819999999999999</v>
      </c>
      <c r="O345" s="1">
        <v>6.7560000000000002</v>
      </c>
      <c r="P345" s="1">
        <v>4.0750000000000002</v>
      </c>
      <c r="Q345" s="1">
        <v>0.85699999999999998</v>
      </c>
      <c r="R345" s="1">
        <v>0.28000000000000003</v>
      </c>
      <c r="S345" s="1"/>
      <c r="T345" s="62">
        <v>100.672</v>
      </c>
      <c r="U345" s="118">
        <v>4.9320000000000004</v>
      </c>
      <c r="V345" s="139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2:41" x14ac:dyDescent="0.25">
      <c r="B346" s="2" t="s">
        <v>12</v>
      </c>
      <c r="C346" s="2"/>
      <c r="D346" s="2" t="s">
        <v>42</v>
      </c>
      <c r="E346" s="2" t="s">
        <v>36</v>
      </c>
      <c r="F346" s="2" t="s">
        <v>11</v>
      </c>
      <c r="G346" s="2">
        <v>1190</v>
      </c>
      <c r="H346" s="2">
        <v>24</v>
      </c>
      <c r="I346" s="1">
        <v>57.264000000000003</v>
      </c>
      <c r="J346" s="1">
        <v>1.2889999999999999</v>
      </c>
      <c r="K346" s="1">
        <v>16.626000000000001</v>
      </c>
      <c r="L346" s="1">
        <v>10.183999999999999</v>
      </c>
      <c r="M346" s="1">
        <v>0.17599999999999999</v>
      </c>
      <c r="N346" s="1">
        <v>3.1560000000000001</v>
      </c>
      <c r="O346" s="1">
        <v>6.4729999999999999</v>
      </c>
      <c r="P346" s="1">
        <v>4.125</v>
      </c>
      <c r="Q346" s="1">
        <v>0.85699999999999998</v>
      </c>
      <c r="R346" s="1">
        <v>0.33200000000000002</v>
      </c>
      <c r="S346" s="1"/>
      <c r="T346" s="62">
        <v>100.482</v>
      </c>
      <c r="U346" s="118">
        <v>4.9820000000000002</v>
      </c>
      <c r="V346" s="139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2:41" x14ac:dyDescent="0.25">
      <c r="B347" s="2" t="s">
        <v>12</v>
      </c>
      <c r="C347" s="2"/>
      <c r="D347" s="2" t="s">
        <v>42</v>
      </c>
      <c r="E347" s="2" t="s">
        <v>37</v>
      </c>
      <c r="F347" s="2" t="s">
        <v>11</v>
      </c>
      <c r="G347" s="2">
        <v>1190</v>
      </c>
      <c r="H347" s="2">
        <v>24</v>
      </c>
      <c r="I347" s="1">
        <v>58.28</v>
      </c>
      <c r="J347" s="1">
        <v>1.23</v>
      </c>
      <c r="K347" s="1">
        <v>16.38</v>
      </c>
      <c r="L347" s="1">
        <v>8.7449999999999992</v>
      </c>
      <c r="M347" s="1">
        <v>0.14599999999999999</v>
      </c>
      <c r="N347" s="1">
        <v>2.97</v>
      </c>
      <c r="O347" s="1">
        <v>6.5119999999999996</v>
      </c>
      <c r="P347" s="1">
        <v>4.1879999999999997</v>
      </c>
      <c r="Q347" s="1">
        <v>0.95399999999999996</v>
      </c>
      <c r="R347" s="1">
        <v>0.246</v>
      </c>
      <c r="S347" s="1"/>
      <c r="T347" s="62">
        <v>99.650999999999996</v>
      </c>
      <c r="U347" s="118">
        <v>5.1419999999999995</v>
      </c>
      <c r="V347" s="139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2:41" x14ac:dyDescent="0.25">
      <c r="B348" s="2" t="s">
        <v>12</v>
      </c>
      <c r="C348" s="2"/>
      <c r="D348" s="2" t="s">
        <v>42</v>
      </c>
      <c r="E348" s="2" t="s">
        <v>38</v>
      </c>
      <c r="F348" s="2" t="s">
        <v>11</v>
      </c>
      <c r="G348" s="2">
        <v>1190</v>
      </c>
      <c r="H348" s="2">
        <v>24</v>
      </c>
      <c r="I348" s="1">
        <v>56.524999999999999</v>
      </c>
      <c r="J348" s="1">
        <v>1.3420000000000001</v>
      </c>
      <c r="K348" s="1">
        <v>16.460999999999999</v>
      </c>
      <c r="L348" s="1">
        <v>10.048</v>
      </c>
      <c r="M348" s="1">
        <v>0.20699999999999999</v>
      </c>
      <c r="N348" s="1">
        <v>3.3809999999999998</v>
      </c>
      <c r="O348" s="1">
        <v>7.024</v>
      </c>
      <c r="P348" s="1">
        <v>4.2569999999999997</v>
      </c>
      <c r="Q348" s="1">
        <v>0.85299999999999998</v>
      </c>
      <c r="R348" s="1">
        <v>0.27700000000000002</v>
      </c>
      <c r="S348" s="1"/>
      <c r="T348" s="62">
        <v>100.375</v>
      </c>
      <c r="U348" s="118">
        <v>5.1099999999999994</v>
      </c>
      <c r="V348" s="139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2:41" x14ac:dyDescent="0.25">
      <c r="B349" s="2" t="s">
        <v>12</v>
      </c>
      <c r="C349" s="2"/>
      <c r="D349" s="2" t="s">
        <v>42</v>
      </c>
      <c r="E349" s="2" t="s">
        <v>39</v>
      </c>
      <c r="F349" s="2" t="s">
        <v>11</v>
      </c>
      <c r="G349" s="2">
        <v>1190</v>
      </c>
      <c r="H349" s="2">
        <v>24</v>
      </c>
      <c r="I349" s="1">
        <v>59.552</v>
      </c>
      <c r="J349" s="1">
        <v>1.278</v>
      </c>
      <c r="K349" s="1">
        <v>16.829999999999998</v>
      </c>
      <c r="L349" s="1">
        <v>8.2050000000000001</v>
      </c>
      <c r="M349" s="1">
        <v>0.14399999999999999</v>
      </c>
      <c r="N349" s="1">
        <v>2.9249999999999998</v>
      </c>
      <c r="O349" s="1">
        <v>6.1139999999999999</v>
      </c>
      <c r="P349" s="1">
        <v>4.1079999999999997</v>
      </c>
      <c r="Q349" s="1">
        <v>0.98499999999999999</v>
      </c>
      <c r="R349" s="1">
        <v>0.32</v>
      </c>
      <c r="S349" s="1"/>
      <c r="T349" s="62">
        <v>100.461</v>
      </c>
      <c r="U349" s="118">
        <v>5.093</v>
      </c>
      <c r="V349" s="139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2:41" x14ac:dyDescent="0.25">
      <c r="B350" s="2" t="s">
        <v>12</v>
      </c>
      <c r="C350" s="2"/>
      <c r="D350" s="2" t="s">
        <v>42</v>
      </c>
      <c r="E350" s="2" t="s">
        <v>40</v>
      </c>
      <c r="F350" s="2" t="s">
        <v>11</v>
      </c>
      <c r="G350" s="2">
        <v>1190</v>
      </c>
      <c r="H350" s="2">
        <v>24</v>
      </c>
      <c r="I350" s="1">
        <v>58.298999999999999</v>
      </c>
      <c r="J350" s="1">
        <v>1.3140000000000001</v>
      </c>
      <c r="K350" s="1">
        <v>16.847000000000001</v>
      </c>
      <c r="L350" s="1">
        <v>8.6660000000000004</v>
      </c>
      <c r="M350" s="1">
        <v>0.224</v>
      </c>
      <c r="N350" s="1">
        <v>3.1480000000000001</v>
      </c>
      <c r="O350" s="1">
        <v>6.17</v>
      </c>
      <c r="P350" s="1">
        <v>4.2409999999999997</v>
      </c>
      <c r="Q350" s="1">
        <v>0.90900000000000003</v>
      </c>
      <c r="R350" s="1">
        <v>0.318</v>
      </c>
      <c r="S350" s="1"/>
      <c r="T350" s="62">
        <v>100.13600000000001</v>
      </c>
      <c r="U350" s="118">
        <v>5.1499999999999995</v>
      </c>
      <c r="V350" s="139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2:41" x14ac:dyDescent="0.25">
      <c r="B351" s="2" t="s">
        <v>12</v>
      </c>
      <c r="C351" s="2"/>
      <c r="D351" s="2" t="s">
        <v>42</v>
      </c>
      <c r="E351" s="2" t="s">
        <v>41</v>
      </c>
      <c r="F351" s="2" t="s">
        <v>11</v>
      </c>
      <c r="G351" s="2">
        <v>1190</v>
      </c>
      <c r="H351" s="2">
        <v>24</v>
      </c>
      <c r="I351" s="1">
        <v>56.225999999999999</v>
      </c>
      <c r="J351" s="1">
        <v>1.2929999999999999</v>
      </c>
      <c r="K351" s="1">
        <v>16.670000000000002</v>
      </c>
      <c r="L351" s="1">
        <v>10.856</v>
      </c>
      <c r="M351" s="1">
        <v>0.222</v>
      </c>
      <c r="N351" s="1">
        <v>3.2669999999999999</v>
      </c>
      <c r="O351" s="1">
        <v>7.12</v>
      </c>
      <c r="P351" s="1">
        <v>4.0549999999999997</v>
      </c>
      <c r="Q351" s="1">
        <v>0.82799999999999996</v>
      </c>
      <c r="R351" s="1">
        <v>0.317</v>
      </c>
      <c r="S351" s="1"/>
      <c r="T351" s="62">
        <v>100.85399999999997</v>
      </c>
      <c r="U351" s="118">
        <v>4.883</v>
      </c>
      <c r="V351" s="139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2:41" x14ac:dyDescent="0.25">
      <c r="B352" s="55" t="s">
        <v>132</v>
      </c>
      <c r="C352" s="55"/>
      <c r="D352" s="2"/>
      <c r="E352" s="2"/>
      <c r="F352" s="2"/>
      <c r="G352" s="2"/>
      <c r="H352" s="2"/>
      <c r="I352" s="44">
        <v>57.653374999999997</v>
      </c>
      <c r="J352" s="44">
        <v>1.2809999999999999</v>
      </c>
      <c r="K352" s="44">
        <v>16.636499999999998</v>
      </c>
      <c r="L352" s="44">
        <v>9.5311249999999994</v>
      </c>
      <c r="M352" s="44">
        <v>0.18712499999999999</v>
      </c>
      <c r="N352" s="44">
        <v>3.1338750000000002</v>
      </c>
      <c r="O352" s="44">
        <v>6.6263749999999995</v>
      </c>
      <c r="P352" s="44">
        <v>4.1446249999999996</v>
      </c>
      <c r="Q352" s="44">
        <v>0.88824999999999998</v>
      </c>
      <c r="R352" s="44">
        <v>0.29912500000000003</v>
      </c>
      <c r="S352" s="44"/>
      <c r="T352" s="62"/>
      <c r="U352" s="116">
        <v>5.0328750000000007</v>
      </c>
      <c r="V352" s="139">
        <v>3.03</v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2:41" x14ac:dyDescent="0.25">
      <c r="B353" s="56" t="s">
        <v>133</v>
      </c>
      <c r="C353" s="56"/>
      <c r="D353" s="8"/>
      <c r="E353" s="8"/>
      <c r="F353" s="8"/>
      <c r="G353" s="8"/>
      <c r="H353" s="8"/>
      <c r="I353" s="45">
        <v>1.0655986831689634</v>
      </c>
      <c r="J353" s="45">
        <v>4.477882152472145E-2</v>
      </c>
      <c r="K353" s="45">
        <v>0.16181470884935067</v>
      </c>
      <c r="L353" s="45">
        <v>0.90160783960021729</v>
      </c>
      <c r="M353" s="45">
        <v>3.1993023793142492E-2</v>
      </c>
      <c r="N353" s="45">
        <v>0.14770766253457726</v>
      </c>
      <c r="O353" s="45">
        <v>0.37272737547512053</v>
      </c>
      <c r="P353" s="45">
        <v>7.535238644433985E-2</v>
      </c>
      <c r="Q353" s="45">
        <v>5.5520266569965247E-2</v>
      </c>
      <c r="R353" s="45">
        <v>2.8994765537445351E-2</v>
      </c>
      <c r="S353" s="45"/>
      <c r="T353" s="63"/>
      <c r="U353" s="117">
        <v>0.10298742988484397</v>
      </c>
      <c r="V353" s="140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2:41" x14ac:dyDescent="0.25">
      <c r="B354" s="2" t="s">
        <v>151</v>
      </c>
      <c r="C354" s="2"/>
      <c r="D354" s="2" t="s">
        <v>42</v>
      </c>
      <c r="E354" s="2" t="s">
        <v>34</v>
      </c>
      <c r="F354" s="2" t="s">
        <v>11</v>
      </c>
      <c r="G354" s="2">
        <v>1180</v>
      </c>
      <c r="H354" s="2">
        <v>24</v>
      </c>
      <c r="I354" s="1">
        <v>57.006</v>
      </c>
      <c r="J354" s="1">
        <v>1.2689999999999999</v>
      </c>
      <c r="K354" s="1">
        <v>15.843999999999999</v>
      </c>
      <c r="L354" s="1">
        <v>10.169</v>
      </c>
      <c r="M354" s="1">
        <v>0.27100000000000002</v>
      </c>
      <c r="N354" s="1">
        <v>3.4180000000000001</v>
      </c>
      <c r="O354" s="1">
        <v>6.4980000000000002</v>
      </c>
      <c r="P354" s="1">
        <v>3.8050000000000002</v>
      </c>
      <c r="Q354" s="1">
        <v>0.96299999999999997</v>
      </c>
      <c r="R354" s="1">
        <v>0.34</v>
      </c>
      <c r="S354" s="1"/>
      <c r="T354" s="62">
        <f>SUM(I354:R354)</f>
        <v>99.583000000000013</v>
      </c>
      <c r="U354" s="118">
        <v>4.7679999999999998</v>
      </c>
      <c r="V354" s="139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2:41" x14ac:dyDescent="0.25">
      <c r="B355" s="2" t="s">
        <v>151</v>
      </c>
      <c r="C355" s="2"/>
      <c r="D355" s="2" t="s">
        <v>42</v>
      </c>
      <c r="E355" s="2" t="s">
        <v>35</v>
      </c>
      <c r="F355" s="2" t="s">
        <v>11</v>
      </c>
      <c r="G355" s="2">
        <v>1180</v>
      </c>
      <c r="H355" s="2">
        <v>24</v>
      </c>
      <c r="I355" s="1">
        <v>57.15</v>
      </c>
      <c r="J355" s="1">
        <v>1.373</v>
      </c>
      <c r="K355" s="1">
        <v>16.05</v>
      </c>
      <c r="L355" s="1">
        <v>10.085000000000001</v>
      </c>
      <c r="M355" s="1">
        <v>0.19700000000000001</v>
      </c>
      <c r="N355" s="1">
        <v>3.371</v>
      </c>
      <c r="O355" s="1">
        <v>6.6849999999999996</v>
      </c>
      <c r="P355" s="1">
        <v>3.99</v>
      </c>
      <c r="Q355" s="1">
        <v>0.94499999999999995</v>
      </c>
      <c r="R355" s="1">
        <v>0.26100000000000001</v>
      </c>
      <c r="S355" s="1"/>
      <c r="T355" s="62">
        <f t="shared" ref="T355:T360" si="93">SUM(I355:R355)</f>
        <v>100.10699999999997</v>
      </c>
      <c r="U355" s="118">
        <v>4.9350000000000005</v>
      </c>
      <c r="V355" s="139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2:41" x14ac:dyDescent="0.25">
      <c r="B356" s="2" t="s">
        <v>151</v>
      </c>
      <c r="C356" s="2"/>
      <c r="D356" s="2" t="s">
        <v>42</v>
      </c>
      <c r="E356" s="2" t="s">
        <v>36</v>
      </c>
      <c r="F356" s="2" t="s">
        <v>11</v>
      </c>
      <c r="G356" s="2">
        <v>1180</v>
      </c>
      <c r="H356" s="2">
        <v>24</v>
      </c>
      <c r="I356" s="1">
        <v>56.857999999999997</v>
      </c>
      <c r="J356" s="1">
        <v>1.1659999999999999</v>
      </c>
      <c r="K356" s="1">
        <v>16.013000000000002</v>
      </c>
      <c r="L356" s="1">
        <v>11.247</v>
      </c>
      <c r="M356" s="1">
        <v>0.20499999999999999</v>
      </c>
      <c r="N356" s="1">
        <v>3.4340000000000002</v>
      </c>
      <c r="O356" s="1">
        <v>6.67</v>
      </c>
      <c r="P356" s="1">
        <v>4.024</v>
      </c>
      <c r="Q356" s="1">
        <v>0.91300000000000003</v>
      </c>
      <c r="R356" s="1">
        <v>0.28899999999999998</v>
      </c>
      <c r="S356" s="1"/>
      <c r="T356" s="62">
        <f t="shared" si="93"/>
        <v>100.81899999999999</v>
      </c>
      <c r="U356" s="118">
        <v>4.9370000000000003</v>
      </c>
      <c r="V356" s="139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2:41" x14ac:dyDescent="0.25">
      <c r="B357" s="2" t="s">
        <v>151</v>
      </c>
      <c r="C357" s="2"/>
      <c r="D357" s="2" t="s">
        <v>42</v>
      </c>
      <c r="E357" s="2" t="s">
        <v>37</v>
      </c>
      <c r="F357" s="2" t="s">
        <v>11</v>
      </c>
      <c r="G357" s="2">
        <v>1180</v>
      </c>
      <c r="H357" s="2">
        <v>24</v>
      </c>
      <c r="I357" s="1">
        <v>57.076000000000001</v>
      </c>
      <c r="J357" s="1">
        <v>1.286</v>
      </c>
      <c r="K357" s="1">
        <v>16.318999999999999</v>
      </c>
      <c r="L357" s="1">
        <v>10.19</v>
      </c>
      <c r="M357" s="1">
        <v>0.19500000000000001</v>
      </c>
      <c r="N357" s="1">
        <v>3.323</v>
      </c>
      <c r="O357" s="1">
        <v>6.4530000000000003</v>
      </c>
      <c r="P357" s="1">
        <v>3.8170000000000002</v>
      </c>
      <c r="Q357" s="1">
        <v>0.94599999999999995</v>
      </c>
      <c r="R357" s="1">
        <v>0.24</v>
      </c>
      <c r="S357" s="1"/>
      <c r="T357" s="62">
        <f t="shared" si="93"/>
        <v>99.844999999999985</v>
      </c>
      <c r="U357" s="118">
        <v>4.7629999999999999</v>
      </c>
      <c r="V357" s="139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2:41" x14ac:dyDescent="0.25">
      <c r="B358" s="2" t="s">
        <v>151</v>
      </c>
      <c r="C358" s="2"/>
      <c r="D358" s="2" t="s">
        <v>42</v>
      </c>
      <c r="E358" s="2" t="s">
        <v>38</v>
      </c>
      <c r="F358" s="2" t="s">
        <v>11</v>
      </c>
      <c r="G358" s="2">
        <v>1180</v>
      </c>
      <c r="H358" s="2">
        <v>24</v>
      </c>
      <c r="I358" s="1">
        <v>56.963999999999999</v>
      </c>
      <c r="J358" s="1">
        <v>1.37</v>
      </c>
      <c r="K358" s="1">
        <v>15.97</v>
      </c>
      <c r="L358" s="1">
        <v>9.782</v>
      </c>
      <c r="M358" s="1">
        <v>0.193</v>
      </c>
      <c r="N358" s="1">
        <v>3.37</v>
      </c>
      <c r="O358" s="1">
        <v>6.1130000000000004</v>
      </c>
      <c r="P358" s="1">
        <v>3.8420000000000001</v>
      </c>
      <c r="Q358" s="1">
        <v>0.878</v>
      </c>
      <c r="R358" s="1">
        <v>0.23799999999999999</v>
      </c>
      <c r="S358" s="1"/>
      <c r="T358" s="62">
        <f t="shared" si="93"/>
        <v>98.72</v>
      </c>
      <c r="U358" s="118">
        <v>4.72</v>
      </c>
      <c r="V358" s="139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2:41" x14ac:dyDescent="0.25">
      <c r="B359" s="2" t="s">
        <v>151</v>
      </c>
      <c r="C359" s="2"/>
      <c r="D359" s="2" t="s">
        <v>42</v>
      </c>
      <c r="E359" s="2" t="s">
        <v>39</v>
      </c>
      <c r="F359" s="2" t="s">
        <v>11</v>
      </c>
      <c r="G359" s="2">
        <v>1180</v>
      </c>
      <c r="H359" s="2">
        <v>24</v>
      </c>
      <c r="I359" s="1">
        <v>56.610999999999997</v>
      </c>
      <c r="J359" s="1">
        <v>1.4370000000000001</v>
      </c>
      <c r="K359" s="1">
        <v>16.146999999999998</v>
      </c>
      <c r="L359" s="1">
        <v>9.9930000000000003</v>
      </c>
      <c r="M359" s="1">
        <v>0.183</v>
      </c>
      <c r="N359" s="1">
        <v>3.3959999999999999</v>
      </c>
      <c r="O359" s="1">
        <v>6.5940000000000003</v>
      </c>
      <c r="P359" s="1">
        <v>4.0019999999999998</v>
      </c>
      <c r="Q359" s="1">
        <v>0.9</v>
      </c>
      <c r="R359" s="1">
        <v>0.26200000000000001</v>
      </c>
      <c r="S359" s="1"/>
      <c r="T359" s="62">
        <f t="shared" si="93"/>
        <v>99.524999999999991</v>
      </c>
      <c r="U359" s="118">
        <v>4.9020000000000001</v>
      </c>
      <c r="V359" s="139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2:41" x14ac:dyDescent="0.25">
      <c r="B360" s="2" t="s">
        <v>151</v>
      </c>
      <c r="C360" s="2"/>
      <c r="D360" s="2" t="s">
        <v>42</v>
      </c>
      <c r="E360" s="2" t="s">
        <v>40</v>
      </c>
      <c r="F360" s="2" t="s">
        <v>11</v>
      </c>
      <c r="G360" s="2">
        <v>1180</v>
      </c>
      <c r="H360" s="2">
        <v>24</v>
      </c>
      <c r="I360" s="1">
        <v>57.228999999999999</v>
      </c>
      <c r="J360" s="1">
        <v>1.38</v>
      </c>
      <c r="K360" s="1">
        <v>16.263000000000002</v>
      </c>
      <c r="L360" s="1">
        <v>10.228</v>
      </c>
      <c r="M360" s="1">
        <v>0.185</v>
      </c>
      <c r="N360" s="1">
        <v>3.327</v>
      </c>
      <c r="O360" s="1">
        <v>6.2430000000000003</v>
      </c>
      <c r="P360" s="1">
        <v>3.9</v>
      </c>
      <c r="Q360" s="1">
        <v>0.93</v>
      </c>
      <c r="R360" s="1">
        <v>0.26800000000000002</v>
      </c>
      <c r="S360" s="1"/>
      <c r="T360" s="62">
        <f t="shared" si="93"/>
        <v>99.953000000000003</v>
      </c>
      <c r="U360" s="118">
        <v>4.83</v>
      </c>
      <c r="V360" s="139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2:41" x14ac:dyDescent="0.25">
      <c r="B361" s="55" t="s">
        <v>132</v>
      </c>
      <c r="C361" s="55"/>
      <c r="D361" s="2"/>
      <c r="E361" s="2"/>
      <c r="F361" s="2"/>
      <c r="G361" s="2"/>
      <c r="H361" s="2"/>
      <c r="I361" s="44">
        <v>56.984857142857138</v>
      </c>
      <c r="J361" s="44">
        <v>1.3258571428571426</v>
      </c>
      <c r="K361" s="44">
        <v>16.086571428571428</v>
      </c>
      <c r="L361" s="44">
        <v>10.242000000000001</v>
      </c>
      <c r="M361" s="44">
        <v>0.20414285714285718</v>
      </c>
      <c r="N361" s="44">
        <v>3.3770000000000002</v>
      </c>
      <c r="O361" s="44">
        <v>6.4651428571428582</v>
      </c>
      <c r="P361" s="44">
        <v>3.9114285714285706</v>
      </c>
      <c r="Q361" s="44">
        <v>0.92499999999999993</v>
      </c>
      <c r="R361" s="44">
        <v>0.27114285714285713</v>
      </c>
      <c r="S361" s="44"/>
      <c r="T361" s="62"/>
      <c r="U361" s="116">
        <v>4.8364285714285709</v>
      </c>
      <c r="V361" s="139">
        <v>3.02</v>
      </c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2:41" x14ac:dyDescent="0.25">
      <c r="B362" s="56" t="s">
        <v>133</v>
      </c>
      <c r="C362" s="56"/>
      <c r="D362" s="23"/>
      <c r="E362" s="23"/>
      <c r="F362" s="23"/>
      <c r="G362" s="23"/>
      <c r="H362" s="23"/>
      <c r="I362" s="45">
        <v>0.20491008481073653</v>
      </c>
      <c r="J362" s="45">
        <v>9.1132556516005103E-2</v>
      </c>
      <c r="K362" s="45">
        <v>0.16732289855531535</v>
      </c>
      <c r="L362" s="45">
        <v>0.46842003942330779</v>
      </c>
      <c r="M362" s="45">
        <v>3.0394235042348276E-2</v>
      </c>
      <c r="N362" s="45">
        <v>4.2410690476183864E-2</v>
      </c>
      <c r="O362" s="45">
        <v>0.21659749811684367</v>
      </c>
      <c r="P362" s="45">
        <v>9.3312837885714844E-2</v>
      </c>
      <c r="Q362" s="45">
        <v>2.9687258770949736E-2</v>
      </c>
      <c r="R362" s="45">
        <v>3.4940084771069489E-2</v>
      </c>
      <c r="S362" s="45"/>
      <c r="T362" s="23"/>
      <c r="U362" s="117">
        <v>8.92577861082854E-2</v>
      </c>
      <c r="V362" s="141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2:41" x14ac:dyDescent="0.25">
      <c r="B363" s="2" t="s">
        <v>214</v>
      </c>
      <c r="C363" s="2"/>
      <c r="D363" s="2" t="s">
        <v>42</v>
      </c>
      <c r="E363" s="2" t="s">
        <v>34</v>
      </c>
      <c r="F363" s="2">
        <v>1</v>
      </c>
      <c r="G363" s="2">
        <v>1165</v>
      </c>
      <c r="H363" s="2">
        <v>0</v>
      </c>
      <c r="I363" s="1">
        <v>58.097000000000001</v>
      </c>
      <c r="J363" s="1">
        <v>1.3640000000000001</v>
      </c>
      <c r="K363" s="1">
        <v>16.152000000000001</v>
      </c>
      <c r="L363" s="1">
        <v>8.7899999999999991</v>
      </c>
      <c r="M363" s="1">
        <v>0.16800000000000001</v>
      </c>
      <c r="N363" s="1">
        <v>2.94</v>
      </c>
      <c r="O363" s="1">
        <v>5.8959999999999999</v>
      </c>
      <c r="P363" s="1">
        <v>3.9860000000000002</v>
      </c>
      <c r="Q363" s="1">
        <v>0.90600000000000003</v>
      </c>
      <c r="R363" s="1">
        <v>0.221</v>
      </c>
      <c r="S363" s="1">
        <v>0</v>
      </c>
      <c r="T363" s="1">
        <v>98.52000000000001</v>
      </c>
      <c r="U363" s="118">
        <v>4.8920000000000003</v>
      </c>
      <c r="V363" s="14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2:41" x14ac:dyDescent="0.25">
      <c r="B364" s="2" t="s">
        <v>214</v>
      </c>
      <c r="C364" s="2"/>
      <c r="D364" s="2" t="s">
        <v>42</v>
      </c>
      <c r="E364" s="2" t="s">
        <v>35</v>
      </c>
      <c r="F364" s="2">
        <v>1</v>
      </c>
      <c r="G364" s="2">
        <v>1165</v>
      </c>
      <c r="H364" s="2">
        <v>0</v>
      </c>
      <c r="I364" s="1">
        <v>57.375999999999998</v>
      </c>
      <c r="J364" s="1">
        <v>1.252</v>
      </c>
      <c r="K364" s="1">
        <v>16.071999999999999</v>
      </c>
      <c r="L364" s="1">
        <v>9.2929999999999993</v>
      </c>
      <c r="M364" s="1">
        <v>0.16800000000000001</v>
      </c>
      <c r="N364" s="1">
        <v>3.0470000000000002</v>
      </c>
      <c r="O364" s="1">
        <v>6.2220000000000004</v>
      </c>
      <c r="P364" s="1">
        <v>4.0720000000000001</v>
      </c>
      <c r="Q364" s="1">
        <v>0.92600000000000005</v>
      </c>
      <c r="R364" s="1">
        <v>0.14099999999999999</v>
      </c>
      <c r="S364" s="1">
        <v>0</v>
      </c>
      <c r="T364" s="1">
        <v>98.569000000000003</v>
      </c>
      <c r="U364" s="118">
        <v>4.9980000000000002</v>
      </c>
      <c r="V364" s="14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2:41" x14ac:dyDescent="0.25">
      <c r="B365" s="2" t="s">
        <v>214</v>
      </c>
      <c r="C365" s="2"/>
      <c r="D365" s="2" t="s">
        <v>42</v>
      </c>
      <c r="E365" s="2" t="s">
        <v>36</v>
      </c>
      <c r="F365" s="2">
        <v>1</v>
      </c>
      <c r="G365" s="2">
        <v>1165</v>
      </c>
      <c r="H365" s="2">
        <v>0</v>
      </c>
      <c r="I365" s="1">
        <v>57.436</v>
      </c>
      <c r="J365" s="1">
        <v>1.353</v>
      </c>
      <c r="K365" s="1">
        <v>16.016999999999999</v>
      </c>
      <c r="L365" s="1">
        <v>9.3719999999999999</v>
      </c>
      <c r="M365" s="1">
        <v>0.16800000000000001</v>
      </c>
      <c r="N365" s="1">
        <v>3.097</v>
      </c>
      <c r="O365" s="1">
        <v>6.0140000000000002</v>
      </c>
      <c r="P365" s="1">
        <v>4.1589999999999998</v>
      </c>
      <c r="Q365" s="1">
        <v>0.86899999999999999</v>
      </c>
      <c r="R365" s="1">
        <v>0.17100000000000001</v>
      </c>
      <c r="S365" s="1">
        <v>0</v>
      </c>
      <c r="T365" s="1">
        <v>98.656000000000006</v>
      </c>
      <c r="U365" s="118">
        <v>5.0279999999999996</v>
      </c>
      <c r="V365" s="14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2:41" x14ac:dyDescent="0.25">
      <c r="B366" s="2" t="s">
        <v>214</v>
      </c>
      <c r="C366" s="2"/>
      <c r="D366" s="2" t="s">
        <v>42</v>
      </c>
      <c r="E366" s="2" t="s">
        <v>37</v>
      </c>
      <c r="F366" s="2">
        <v>1</v>
      </c>
      <c r="G366" s="2">
        <v>1165</v>
      </c>
      <c r="H366" s="2">
        <v>0</v>
      </c>
      <c r="I366" s="1">
        <v>57.241</v>
      </c>
      <c r="J366" s="1">
        <v>1.244</v>
      </c>
      <c r="K366" s="1">
        <v>16.015000000000001</v>
      </c>
      <c r="L366" s="1">
        <v>9.7289999999999992</v>
      </c>
      <c r="M366" s="1">
        <v>0.20699999999999999</v>
      </c>
      <c r="N366" s="1">
        <v>3.173</v>
      </c>
      <c r="O366" s="1">
        <v>6.1459999999999999</v>
      </c>
      <c r="P366" s="1">
        <v>4.1619999999999999</v>
      </c>
      <c r="Q366" s="1">
        <v>0.86399999999999999</v>
      </c>
      <c r="R366" s="1">
        <v>0.221</v>
      </c>
      <c r="S366" s="1">
        <v>0</v>
      </c>
      <c r="T366" s="1">
        <v>99.00200000000001</v>
      </c>
      <c r="U366" s="118">
        <v>5.0259999999999998</v>
      </c>
      <c r="V366" s="14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2:41" x14ac:dyDescent="0.25">
      <c r="B367" s="2" t="s">
        <v>214</v>
      </c>
      <c r="C367" s="2"/>
      <c r="D367" s="2" t="s">
        <v>42</v>
      </c>
      <c r="E367" s="2" t="s">
        <v>38</v>
      </c>
      <c r="F367" s="2">
        <v>1</v>
      </c>
      <c r="G367" s="2">
        <v>1165</v>
      </c>
      <c r="H367" s="2">
        <v>0</v>
      </c>
      <c r="I367" s="1">
        <v>56.915999999999997</v>
      </c>
      <c r="J367" s="1">
        <v>1.3089999999999999</v>
      </c>
      <c r="K367" s="1">
        <v>15.98</v>
      </c>
      <c r="L367" s="1">
        <v>9.7409999999999997</v>
      </c>
      <c r="M367" s="1">
        <v>0.219</v>
      </c>
      <c r="N367" s="1">
        <v>3.21</v>
      </c>
      <c r="O367" s="1">
        <v>6.2939999999999996</v>
      </c>
      <c r="P367" s="1">
        <v>4.09</v>
      </c>
      <c r="Q367" s="1">
        <v>0.86</v>
      </c>
      <c r="R367" s="1">
        <v>0.27100000000000002</v>
      </c>
      <c r="S367" s="1">
        <v>4.2999999999999997E-2</v>
      </c>
      <c r="T367" s="1">
        <v>98.932999999999993</v>
      </c>
      <c r="U367" s="118">
        <v>4.95</v>
      </c>
      <c r="V367" s="14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2:41" x14ac:dyDescent="0.25">
      <c r="B368" s="2" t="s">
        <v>214</v>
      </c>
      <c r="C368" s="2"/>
      <c r="D368" s="2" t="s">
        <v>42</v>
      </c>
      <c r="E368" s="2" t="s">
        <v>39</v>
      </c>
      <c r="F368" s="2">
        <v>1</v>
      </c>
      <c r="G368" s="2">
        <v>1165</v>
      </c>
      <c r="H368" s="2">
        <v>0</v>
      </c>
      <c r="I368" s="1">
        <v>56.847000000000001</v>
      </c>
      <c r="J368" s="1">
        <v>1.353</v>
      </c>
      <c r="K368" s="1">
        <v>15.898</v>
      </c>
      <c r="L368" s="1">
        <v>10.081</v>
      </c>
      <c r="M368" s="1">
        <v>0.21299999999999999</v>
      </c>
      <c r="N368" s="1">
        <v>3.2629999999999999</v>
      </c>
      <c r="O368" s="1">
        <v>6.2949999999999999</v>
      </c>
      <c r="P368" s="1">
        <v>4.109</v>
      </c>
      <c r="Q368" s="1">
        <v>0.91400000000000003</v>
      </c>
      <c r="R368" s="1">
        <v>0.2</v>
      </c>
      <c r="S368" s="1">
        <v>1.9E-2</v>
      </c>
      <c r="T368" s="1">
        <v>99.192000000000007</v>
      </c>
      <c r="U368" s="118">
        <v>5.0229999999999997</v>
      </c>
      <c r="V368" s="14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2:41" x14ac:dyDescent="0.25">
      <c r="B369" s="2" t="s">
        <v>214</v>
      </c>
      <c r="C369" s="2"/>
      <c r="D369" s="2" t="s">
        <v>42</v>
      </c>
      <c r="E369" s="2" t="s">
        <v>40</v>
      </c>
      <c r="F369" s="2">
        <v>1</v>
      </c>
      <c r="G369" s="2">
        <v>1165</v>
      </c>
      <c r="H369" s="2">
        <v>0</v>
      </c>
      <c r="I369" s="1">
        <v>56.561999999999998</v>
      </c>
      <c r="J369" s="1">
        <v>1.4359999999999999</v>
      </c>
      <c r="K369" s="1">
        <v>15.856999999999999</v>
      </c>
      <c r="L369" s="1">
        <v>9.9670000000000005</v>
      </c>
      <c r="M369" s="1">
        <v>0.24399999999999999</v>
      </c>
      <c r="N369" s="1">
        <v>3.278</v>
      </c>
      <c r="O369" s="1">
        <v>6.3780000000000001</v>
      </c>
      <c r="P369" s="1">
        <v>3.956</v>
      </c>
      <c r="Q369" s="1">
        <v>0.86499999999999999</v>
      </c>
      <c r="R369" s="1">
        <v>0.13</v>
      </c>
      <c r="S369" s="1">
        <v>3.4000000000000002E-2</v>
      </c>
      <c r="T369" s="1">
        <v>98.706999999999994</v>
      </c>
      <c r="U369" s="118">
        <v>4.8209999999999997</v>
      </c>
      <c r="V369" s="14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2:41" x14ac:dyDescent="0.25">
      <c r="B370" s="2" t="s">
        <v>214</v>
      </c>
      <c r="C370" s="2"/>
      <c r="D370" s="2" t="s">
        <v>42</v>
      </c>
      <c r="E370" s="2" t="s">
        <v>41</v>
      </c>
      <c r="F370" s="2">
        <v>1</v>
      </c>
      <c r="G370" s="2">
        <v>1165</v>
      </c>
      <c r="H370" s="2">
        <v>0</v>
      </c>
      <c r="I370" s="1">
        <v>56.415999999999997</v>
      </c>
      <c r="J370" s="1">
        <v>1.41</v>
      </c>
      <c r="K370" s="1">
        <v>15.717000000000001</v>
      </c>
      <c r="L370" s="1">
        <v>10.196</v>
      </c>
      <c r="M370" s="1">
        <v>0.28599999999999998</v>
      </c>
      <c r="N370" s="1">
        <v>3.2229999999999999</v>
      </c>
      <c r="O370" s="1">
        <v>6.3419999999999996</v>
      </c>
      <c r="P370" s="1">
        <v>4.016</v>
      </c>
      <c r="Q370" s="1">
        <v>0.89100000000000001</v>
      </c>
      <c r="R370" s="1">
        <v>0.25</v>
      </c>
      <c r="S370" s="1">
        <v>5.6000000000000001E-2</v>
      </c>
      <c r="T370" s="1">
        <v>98.802999999999997</v>
      </c>
      <c r="U370" s="118">
        <v>4.907</v>
      </c>
      <c r="V370" s="14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2:41" x14ac:dyDescent="0.25">
      <c r="B371" s="2" t="s">
        <v>214</v>
      </c>
      <c r="C371" s="2"/>
      <c r="D371" s="2" t="s">
        <v>42</v>
      </c>
      <c r="E371" s="2" t="s">
        <v>43</v>
      </c>
      <c r="F371" s="2">
        <v>1</v>
      </c>
      <c r="G371" s="2">
        <v>1165</v>
      </c>
      <c r="H371" s="2">
        <v>0</v>
      </c>
      <c r="I371" s="1">
        <v>56.415999999999997</v>
      </c>
      <c r="J371" s="1">
        <v>1.484</v>
      </c>
      <c r="K371" s="1">
        <v>15.597</v>
      </c>
      <c r="L371" s="1">
        <v>10.084</v>
      </c>
      <c r="M371" s="1">
        <v>0.16800000000000001</v>
      </c>
      <c r="N371" s="1">
        <v>3.2949999999999999</v>
      </c>
      <c r="O371" s="1">
        <v>6.431</v>
      </c>
      <c r="P371" s="1">
        <v>4.1260000000000003</v>
      </c>
      <c r="Q371" s="1">
        <v>0.84399999999999997</v>
      </c>
      <c r="R371" s="1">
        <v>0.17</v>
      </c>
      <c r="S371" s="1">
        <v>6.0000000000000001E-3</v>
      </c>
      <c r="T371" s="1">
        <v>98.621000000000009</v>
      </c>
      <c r="U371" s="118">
        <v>4.9700000000000006</v>
      </c>
      <c r="V371" s="14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2:41" x14ac:dyDescent="0.25">
      <c r="B372" s="55" t="s">
        <v>132</v>
      </c>
      <c r="C372" s="55"/>
      <c r="H372" s="55"/>
      <c r="I372" s="44">
        <v>57.034111111111116</v>
      </c>
      <c r="J372" s="44">
        <v>1.356111111111111</v>
      </c>
      <c r="K372" s="44">
        <v>15.922777777777778</v>
      </c>
      <c r="L372" s="44">
        <v>9.6947777777777784</v>
      </c>
      <c r="M372" s="44">
        <v>0.20455555555555555</v>
      </c>
      <c r="N372" s="44">
        <v>3.1695555555555552</v>
      </c>
      <c r="O372" s="44">
        <v>6.2242222222222221</v>
      </c>
      <c r="P372" s="44">
        <v>4.0751111111111102</v>
      </c>
      <c r="Q372" s="44">
        <v>0.88211111111111107</v>
      </c>
      <c r="R372" s="44">
        <v>0.19722222222222222</v>
      </c>
      <c r="S372" s="44">
        <v>1.7555555555555557E-2</v>
      </c>
      <c r="T372" s="1"/>
      <c r="U372" s="116">
        <v>4.9572222222222218</v>
      </c>
      <c r="V372" s="126">
        <v>3.21</v>
      </c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2:41" x14ac:dyDescent="0.25">
      <c r="B373" s="56" t="s">
        <v>133</v>
      </c>
      <c r="C373" s="56"/>
      <c r="D373" s="23"/>
      <c r="E373" s="23"/>
      <c r="F373" s="23"/>
      <c r="G373" s="23"/>
      <c r="H373" s="56"/>
      <c r="I373" s="45">
        <v>0.55755166676381895</v>
      </c>
      <c r="J373" s="45">
        <v>8.0117795221231025E-2</v>
      </c>
      <c r="K373" s="45">
        <v>0.17638153090515032</v>
      </c>
      <c r="L373" s="45">
        <v>0.46280821561900198</v>
      </c>
      <c r="M373" s="45">
        <v>4.1563539042985494E-2</v>
      </c>
      <c r="N373" s="45">
        <v>0.11922259759700662</v>
      </c>
      <c r="O373" s="45">
        <v>0.17613970149981642</v>
      </c>
      <c r="P373" s="45">
        <v>7.4312590528867351E-2</v>
      </c>
      <c r="Q373" s="45">
        <v>2.8122252952263845E-2</v>
      </c>
      <c r="R373" s="45">
        <v>4.8056679498738306E-2</v>
      </c>
      <c r="S373" s="45">
        <v>2.1691652260207792E-2</v>
      </c>
      <c r="T373" s="11"/>
      <c r="U373" s="117">
        <v>7.1831013110246728E-2</v>
      </c>
      <c r="V373" s="141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2:41" x14ac:dyDescent="0.25">
      <c r="B374" s="2" t="s">
        <v>215</v>
      </c>
      <c r="C374" s="2"/>
      <c r="D374" s="2" t="s">
        <v>42</v>
      </c>
      <c r="E374" s="2" t="s">
        <v>34</v>
      </c>
      <c r="F374" s="2">
        <v>1</v>
      </c>
      <c r="G374" s="2">
        <v>1165</v>
      </c>
      <c r="H374" s="2">
        <v>0</v>
      </c>
      <c r="I374" s="1">
        <v>56.982999999999997</v>
      </c>
      <c r="J374" s="1">
        <v>1.399</v>
      </c>
      <c r="K374" s="1">
        <v>15.920999999999999</v>
      </c>
      <c r="L374" s="1">
        <v>9.4350000000000005</v>
      </c>
      <c r="M374" s="1">
        <v>0.19500000000000001</v>
      </c>
      <c r="N374" s="1">
        <v>3.121</v>
      </c>
      <c r="O374" s="1">
        <v>6.1390000000000002</v>
      </c>
      <c r="P374" s="1">
        <v>4.2</v>
      </c>
      <c r="Q374" s="1">
        <v>0.90200000000000002</v>
      </c>
      <c r="R374" s="1">
        <v>0.40100000000000002</v>
      </c>
      <c r="S374" s="1">
        <v>7.5999999999999998E-2</v>
      </c>
      <c r="T374" s="1">
        <v>98.771999999999977</v>
      </c>
      <c r="U374" s="118">
        <v>5.1020000000000003</v>
      </c>
      <c r="V374" s="139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2:41" x14ac:dyDescent="0.25">
      <c r="B375" s="2" t="s">
        <v>215</v>
      </c>
      <c r="C375" s="2"/>
      <c r="D375" s="2" t="s">
        <v>42</v>
      </c>
      <c r="E375" s="2" t="s">
        <v>35</v>
      </c>
      <c r="F375" s="2">
        <v>1</v>
      </c>
      <c r="G375" s="2">
        <v>1165</v>
      </c>
      <c r="H375" s="2">
        <v>0</v>
      </c>
      <c r="I375" s="1">
        <v>56.829000000000001</v>
      </c>
      <c r="J375" s="1">
        <v>1.4370000000000001</v>
      </c>
      <c r="K375" s="1">
        <v>15.781000000000001</v>
      </c>
      <c r="L375" s="1">
        <v>9.7639999999999993</v>
      </c>
      <c r="M375" s="1">
        <v>0.155</v>
      </c>
      <c r="N375" s="1">
        <v>3.0779999999999998</v>
      </c>
      <c r="O375" s="1">
        <v>6.1879999999999997</v>
      </c>
      <c r="P375" s="1">
        <v>4.0350000000000001</v>
      </c>
      <c r="Q375" s="1">
        <v>0.88600000000000001</v>
      </c>
      <c r="R375" s="1">
        <v>0.251</v>
      </c>
      <c r="S375" s="1">
        <v>4.1000000000000002E-2</v>
      </c>
      <c r="T375" s="1">
        <v>98.444999999999993</v>
      </c>
      <c r="U375" s="118">
        <v>4.9210000000000003</v>
      </c>
      <c r="V375" s="139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2:41" x14ac:dyDescent="0.25">
      <c r="B376" s="2" t="s">
        <v>215</v>
      </c>
      <c r="C376" s="2"/>
      <c r="D376" s="2" t="s">
        <v>42</v>
      </c>
      <c r="E376" s="2" t="s">
        <v>36</v>
      </c>
      <c r="F376" s="2">
        <v>1</v>
      </c>
      <c r="G376" s="2">
        <v>1165</v>
      </c>
      <c r="H376" s="2">
        <v>0</v>
      </c>
      <c r="I376" s="1">
        <v>57.177</v>
      </c>
      <c r="J376" s="1">
        <v>1.2689999999999999</v>
      </c>
      <c r="K376" s="1">
        <v>15.978</v>
      </c>
      <c r="L376" s="1">
        <v>9.6850000000000005</v>
      </c>
      <c r="M376" s="1">
        <v>0.189</v>
      </c>
      <c r="N376" s="1">
        <v>2.98</v>
      </c>
      <c r="O376" s="1">
        <v>6.1470000000000002</v>
      </c>
      <c r="P376" s="1">
        <v>4.0970000000000004</v>
      </c>
      <c r="Q376" s="1">
        <v>0.90200000000000002</v>
      </c>
      <c r="R376" s="1">
        <v>0.191</v>
      </c>
      <c r="S376" s="1">
        <v>2.9000000000000001E-2</v>
      </c>
      <c r="T376" s="1">
        <v>98.643999999999991</v>
      </c>
      <c r="U376" s="118">
        <v>4.9990000000000006</v>
      </c>
      <c r="V376" s="139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2:41" x14ac:dyDescent="0.25">
      <c r="B377" s="2" t="s">
        <v>215</v>
      </c>
      <c r="C377" s="2"/>
      <c r="D377" s="2" t="s">
        <v>42</v>
      </c>
      <c r="E377" s="2" t="s">
        <v>37</v>
      </c>
      <c r="F377" s="2">
        <v>1</v>
      </c>
      <c r="G377" s="2">
        <v>1165</v>
      </c>
      <c r="H377" s="2">
        <v>0</v>
      </c>
      <c r="I377" s="1">
        <v>58.2</v>
      </c>
      <c r="J377" s="1">
        <v>1.2310000000000001</v>
      </c>
      <c r="K377" s="1">
        <v>16.100999999999999</v>
      </c>
      <c r="L377" s="1">
        <v>8.8460000000000001</v>
      </c>
      <c r="M377" s="1">
        <v>0.23799999999999999</v>
      </c>
      <c r="N377" s="1">
        <v>2.8149999999999999</v>
      </c>
      <c r="O377" s="1">
        <v>5.7850000000000001</v>
      </c>
      <c r="P377" s="1">
        <v>3.9660000000000002</v>
      </c>
      <c r="Q377" s="1">
        <v>0.99299999999999999</v>
      </c>
      <c r="R377" s="1">
        <v>0.21099999999999999</v>
      </c>
      <c r="S377" s="1">
        <v>0</v>
      </c>
      <c r="T377" s="1">
        <v>98.385999999999996</v>
      </c>
      <c r="U377" s="118">
        <v>4.9590000000000005</v>
      </c>
      <c r="V377" s="139"/>
      <c r="W377" s="2"/>
      <c r="X377" s="2"/>
      <c r="Y377" s="2"/>
      <c r="Z377" s="2"/>
      <c r="AA377" s="2"/>
      <c r="AB377" s="2"/>
      <c r="AC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2:41" x14ac:dyDescent="0.25">
      <c r="B378" s="2" t="s">
        <v>215</v>
      </c>
      <c r="C378" s="2"/>
      <c r="D378" s="2" t="s">
        <v>42</v>
      </c>
      <c r="E378" s="2" t="s">
        <v>38</v>
      </c>
      <c r="F378" s="2">
        <v>1</v>
      </c>
      <c r="G378" s="2">
        <v>1165</v>
      </c>
      <c r="H378" s="2">
        <v>0</v>
      </c>
      <c r="I378" s="1">
        <v>59.125</v>
      </c>
      <c r="J378" s="1">
        <v>1.3480000000000001</v>
      </c>
      <c r="K378" s="1">
        <v>16.274999999999999</v>
      </c>
      <c r="L378" s="1">
        <v>8.6859999999999999</v>
      </c>
      <c r="M378" s="1">
        <v>0.13100000000000001</v>
      </c>
      <c r="N378" s="1">
        <v>2.7850000000000001</v>
      </c>
      <c r="O378" s="1">
        <v>5.65</v>
      </c>
      <c r="P378" s="1">
        <v>4.0270000000000001</v>
      </c>
      <c r="Q378" s="1">
        <v>1.0289999999999999</v>
      </c>
      <c r="R378" s="1">
        <v>0.26200000000000001</v>
      </c>
      <c r="S378" s="1">
        <v>2.3E-2</v>
      </c>
      <c r="T378" s="1">
        <v>99.340999999999994</v>
      </c>
      <c r="U378" s="118">
        <v>5.056</v>
      </c>
      <c r="V378" s="139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2:41" x14ac:dyDescent="0.25">
      <c r="B379" s="2" t="s">
        <v>215</v>
      </c>
      <c r="C379" s="2"/>
      <c r="D379" s="2" t="s">
        <v>42</v>
      </c>
      <c r="E379" s="2" t="s">
        <v>39</v>
      </c>
      <c r="F379" s="2">
        <v>1</v>
      </c>
      <c r="G379" s="2">
        <v>1165</v>
      </c>
      <c r="H379" s="2">
        <v>0</v>
      </c>
      <c r="I379" s="1">
        <v>58.581000000000003</v>
      </c>
      <c r="J379" s="1">
        <v>1.254</v>
      </c>
      <c r="K379" s="1">
        <v>16.236999999999998</v>
      </c>
      <c r="L379" s="1">
        <v>8.5579999999999998</v>
      </c>
      <c r="M379" s="1">
        <v>0.18</v>
      </c>
      <c r="N379" s="1">
        <v>2.718</v>
      </c>
      <c r="O379" s="1">
        <v>5.7320000000000002</v>
      </c>
      <c r="P379" s="1">
        <v>4.1580000000000004</v>
      </c>
      <c r="Q379" s="1">
        <v>0.999</v>
      </c>
      <c r="R379" s="1">
        <v>0.17100000000000001</v>
      </c>
      <c r="S379" s="1">
        <v>5.3999999999999999E-2</v>
      </c>
      <c r="T379" s="1">
        <v>98.64200000000001</v>
      </c>
      <c r="U379" s="118">
        <v>5.157</v>
      </c>
      <c r="V379" s="139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2:41" x14ac:dyDescent="0.25">
      <c r="B380" s="2" t="s">
        <v>215</v>
      </c>
      <c r="C380" s="2"/>
      <c r="D380" s="2" t="s">
        <v>42</v>
      </c>
      <c r="E380" s="2" t="s">
        <v>40</v>
      </c>
      <c r="F380" s="2">
        <v>1</v>
      </c>
      <c r="G380" s="2">
        <v>1165</v>
      </c>
      <c r="H380" s="2">
        <v>0</v>
      </c>
      <c r="I380" s="1">
        <v>58.32</v>
      </c>
      <c r="J380" s="1">
        <v>1.2649999999999999</v>
      </c>
      <c r="K380" s="1">
        <v>16.216999999999999</v>
      </c>
      <c r="L380" s="1">
        <v>8.7560000000000002</v>
      </c>
      <c r="M380" s="1">
        <v>0.21099999999999999</v>
      </c>
      <c r="N380" s="1">
        <v>2.8919999999999999</v>
      </c>
      <c r="O380" s="1">
        <v>5.9189999999999996</v>
      </c>
      <c r="P380" s="1">
        <v>3.9510000000000001</v>
      </c>
      <c r="Q380" s="1">
        <v>1</v>
      </c>
      <c r="R380" s="1">
        <v>0.27100000000000002</v>
      </c>
      <c r="S380" s="1">
        <v>0</v>
      </c>
      <c r="T380" s="1">
        <v>98.801999999999978</v>
      </c>
      <c r="U380" s="118">
        <v>4.9510000000000005</v>
      </c>
      <c r="V380" s="139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2:41" x14ac:dyDescent="0.25">
      <c r="B381" s="2" t="s">
        <v>215</v>
      </c>
      <c r="C381" s="2"/>
      <c r="D381" s="2" t="s">
        <v>42</v>
      </c>
      <c r="E381" s="2" t="s">
        <v>41</v>
      </c>
      <c r="F381" s="2">
        <v>1</v>
      </c>
      <c r="G381" s="2">
        <v>1165</v>
      </c>
      <c r="H381" s="2">
        <v>0</v>
      </c>
      <c r="I381" s="1">
        <v>58.469000000000001</v>
      </c>
      <c r="J381" s="1">
        <v>1.3460000000000001</v>
      </c>
      <c r="K381" s="1">
        <v>16.103999999999999</v>
      </c>
      <c r="L381" s="1">
        <v>8.6950000000000003</v>
      </c>
      <c r="M381" s="1">
        <v>0.223</v>
      </c>
      <c r="N381" s="1">
        <v>2.766</v>
      </c>
      <c r="O381" s="1">
        <v>5.91</v>
      </c>
      <c r="P381" s="1">
        <v>4.0640000000000001</v>
      </c>
      <c r="Q381" s="1">
        <v>0.93500000000000005</v>
      </c>
      <c r="R381" s="1">
        <v>0.20100000000000001</v>
      </c>
      <c r="S381" s="1">
        <v>0.01</v>
      </c>
      <c r="T381" s="1">
        <v>98.722999999999999</v>
      </c>
      <c r="U381" s="118">
        <v>4.9990000000000006</v>
      </c>
      <c r="V381" s="139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2:41" x14ac:dyDescent="0.25">
      <c r="B382" s="2" t="s">
        <v>215</v>
      </c>
      <c r="C382" s="2"/>
      <c r="D382" s="2" t="s">
        <v>42</v>
      </c>
      <c r="E382" s="2" t="s">
        <v>43</v>
      </c>
      <c r="F382" s="2">
        <v>1</v>
      </c>
      <c r="G382" s="2">
        <v>1165</v>
      </c>
      <c r="H382" s="2">
        <v>0</v>
      </c>
      <c r="I382" s="1">
        <v>58.241</v>
      </c>
      <c r="J382" s="1">
        <v>1.2410000000000001</v>
      </c>
      <c r="K382" s="1">
        <v>16.071000000000002</v>
      </c>
      <c r="L382" s="1">
        <v>8.8130000000000006</v>
      </c>
      <c r="M382" s="1">
        <v>0.20399999999999999</v>
      </c>
      <c r="N382" s="1">
        <v>2.839</v>
      </c>
      <c r="O382" s="1">
        <v>5.6639999999999997</v>
      </c>
      <c r="P382" s="1">
        <v>4.03</v>
      </c>
      <c r="Q382" s="1">
        <v>0.98199999999999998</v>
      </c>
      <c r="R382" s="1">
        <v>0.29199999999999998</v>
      </c>
      <c r="S382" s="1">
        <v>0</v>
      </c>
      <c r="T382" s="1">
        <v>98.376999999999995</v>
      </c>
      <c r="U382" s="118">
        <v>5.0120000000000005</v>
      </c>
      <c r="V382" s="139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2:41" x14ac:dyDescent="0.25">
      <c r="B383" s="55" t="s">
        <v>132</v>
      </c>
      <c r="C383" s="55"/>
      <c r="H383" s="55"/>
      <c r="I383" s="44">
        <v>57.991666666666674</v>
      </c>
      <c r="J383" s="44">
        <v>1.31</v>
      </c>
      <c r="K383" s="44">
        <v>16.076111111111107</v>
      </c>
      <c r="L383" s="44">
        <v>9.0264444444444454</v>
      </c>
      <c r="M383" s="44">
        <v>0.19177777777777777</v>
      </c>
      <c r="N383" s="44">
        <v>2.8882222222222222</v>
      </c>
      <c r="O383" s="44">
        <v>5.903777777777778</v>
      </c>
      <c r="P383" s="44">
        <v>4.0586666666666673</v>
      </c>
      <c r="Q383" s="44">
        <v>0.95866666666666644</v>
      </c>
      <c r="R383" s="44">
        <v>0.25011111111111112</v>
      </c>
      <c r="S383" s="44">
        <v>2.5888888888888888E-2</v>
      </c>
      <c r="T383" s="1"/>
      <c r="U383" s="116">
        <v>5.0173333333333341</v>
      </c>
      <c r="V383" s="139">
        <v>3.36</v>
      </c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2:41" x14ac:dyDescent="0.25">
      <c r="B384" s="56" t="s">
        <v>133</v>
      </c>
      <c r="C384" s="56"/>
      <c r="D384" s="23"/>
      <c r="E384" s="23"/>
      <c r="F384" s="23"/>
      <c r="G384" s="23"/>
      <c r="H384" s="56"/>
      <c r="I384" s="45">
        <v>0.79889470520213213</v>
      </c>
      <c r="J384" s="45">
        <v>7.469437729842858E-2</v>
      </c>
      <c r="K384" s="45">
        <v>0.16104769824840992</v>
      </c>
      <c r="L384" s="45">
        <v>0.46651074776234008</v>
      </c>
      <c r="M384" s="45">
        <v>3.322942136788485E-2</v>
      </c>
      <c r="N384" s="45">
        <v>0.14185888919783785</v>
      </c>
      <c r="O384" s="45">
        <v>0.21244162596921637</v>
      </c>
      <c r="P384" s="45">
        <v>8.2085321464924588E-2</v>
      </c>
      <c r="Q384" s="45">
        <v>5.2758885507561637E-2</v>
      </c>
      <c r="R384" s="45">
        <v>6.9637354279948993E-2</v>
      </c>
      <c r="S384" s="45">
        <v>2.6951087382721894E-2</v>
      </c>
      <c r="T384" s="11"/>
      <c r="U384" s="117">
        <v>7.5790830579958557E-2</v>
      </c>
      <c r="V384" s="141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2:54" x14ac:dyDescent="0.25">
      <c r="B385" s="2" t="s">
        <v>13</v>
      </c>
      <c r="C385" s="2"/>
      <c r="D385" s="2" t="s">
        <v>42</v>
      </c>
      <c r="E385" s="2" t="s">
        <v>34</v>
      </c>
      <c r="F385" s="2">
        <v>1</v>
      </c>
      <c r="G385" s="2">
        <v>1137</v>
      </c>
      <c r="H385" s="2">
        <v>0</v>
      </c>
      <c r="I385" s="1">
        <v>60.374899999999997</v>
      </c>
      <c r="J385" s="1">
        <v>1.5153000000000001</v>
      </c>
      <c r="K385" s="1">
        <v>15.343500000000001</v>
      </c>
      <c r="L385" s="1">
        <v>8.9830000000000005</v>
      </c>
      <c r="M385" s="1">
        <v>0.2462</v>
      </c>
      <c r="N385" s="1">
        <v>2.7538</v>
      </c>
      <c r="O385" s="1">
        <v>5.2903000000000002</v>
      </c>
      <c r="P385" s="1">
        <v>4.4218999999999999</v>
      </c>
      <c r="Q385" s="1">
        <v>1.2222999999999999</v>
      </c>
      <c r="R385" s="1">
        <v>0.16800000000000001</v>
      </c>
      <c r="S385" s="1">
        <v>0</v>
      </c>
      <c r="T385" s="1">
        <v>100.31920000000001</v>
      </c>
      <c r="U385" s="118">
        <v>5.6441999999999997</v>
      </c>
      <c r="V385" s="14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2:54" x14ac:dyDescent="0.25">
      <c r="B386" s="2" t="s">
        <v>13</v>
      </c>
      <c r="C386" s="2"/>
      <c r="D386" s="2" t="s">
        <v>42</v>
      </c>
      <c r="E386" s="2" t="s">
        <v>35</v>
      </c>
      <c r="F386" s="2">
        <v>1</v>
      </c>
      <c r="G386" s="2">
        <v>1137</v>
      </c>
      <c r="H386" s="2">
        <v>0</v>
      </c>
      <c r="I386" s="1">
        <v>60.4345</v>
      </c>
      <c r="J386" s="1">
        <v>1.4251</v>
      </c>
      <c r="K386" s="1">
        <v>15.4345</v>
      </c>
      <c r="L386" s="1">
        <v>8.5699000000000005</v>
      </c>
      <c r="M386" s="1">
        <v>0.1605</v>
      </c>
      <c r="N386" s="1">
        <v>2.8542999999999998</v>
      </c>
      <c r="O386" s="1">
        <v>5.2732999999999999</v>
      </c>
      <c r="P386" s="1">
        <v>4.2949999999999999</v>
      </c>
      <c r="Q386" s="1">
        <v>1.1607000000000001</v>
      </c>
      <c r="R386" s="1">
        <v>0.13830000000000001</v>
      </c>
      <c r="S386" s="1">
        <v>0</v>
      </c>
      <c r="T386" s="1">
        <v>99.746100000000013</v>
      </c>
      <c r="U386" s="118">
        <v>5.4557000000000002</v>
      </c>
      <c r="V386" s="14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2:54" x14ac:dyDescent="0.25">
      <c r="B387" s="2" t="s">
        <v>13</v>
      </c>
      <c r="C387" s="2"/>
      <c r="D387" s="2" t="s">
        <v>42</v>
      </c>
      <c r="E387" s="2" t="s">
        <v>36</v>
      </c>
      <c r="F387" s="2">
        <v>1</v>
      </c>
      <c r="G387" s="2">
        <v>1137</v>
      </c>
      <c r="H387" s="2">
        <v>0</v>
      </c>
      <c r="I387" s="1">
        <v>60.334299999999999</v>
      </c>
      <c r="J387" s="1">
        <v>1.3885000000000001</v>
      </c>
      <c r="K387" s="1">
        <v>15.7805</v>
      </c>
      <c r="L387" s="1">
        <v>8.8470999999999993</v>
      </c>
      <c r="M387" s="1">
        <v>0.19289999999999999</v>
      </c>
      <c r="N387" s="1">
        <v>2.9087000000000001</v>
      </c>
      <c r="O387" s="1">
        <v>5.2512999999999996</v>
      </c>
      <c r="P387" s="1">
        <v>4.4207000000000001</v>
      </c>
      <c r="Q387" s="1">
        <v>1.1504000000000001</v>
      </c>
      <c r="R387" s="1">
        <v>0.1953</v>
      </c>
      <c r="S387" s="1">
        <v>0</v>
      </c>
      <c r="T387" s="1">
        <v>100.46969999999999</v>
      </c>
      <c r="U387" s="118">
        <v>5.5711000000000004</v>
      </c>
      <c r="V387" s="14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2:54" x14ac:dyDescent="0.25">
      <c r="B388" s="2" t="s">
        <v>13</v>
      </c>
      <c r="C388" s="2"/>
      <c r="D388" s="2" t="s">
        <v>42</v>
      </c>
      <c r="E388" s="2" t="s">
        <v>37</v>
      </c>
      <c r="F388" s="2">
        <v>1</v>
      </c>
      <c r="G388" s="2">
        <v>1137</v>
      </c>
      <c r="H388" s="2">
        <v>0</v>
      </c>
      <c r="I388" s="1">
        <v>59.634099999999997</v>
      </c>
      <c r="J388" s="1">
        <v>1.4438</v>
      </c>
      <c r="K388" s="1">
        <v>15.2966</v>
      </c>
      <c r="L388" s="1">
        <v>9.1402999999999999</v>
      </c>
      <c r="M388" s="1">
        <v>0.2084</v>
      </c>
      <c r="N388" s="1">
        <v>3.0585</v>
      </c>
      <c r="O388" s="1">
        <v>5.3993000000000002</v>
      </c>
      <c r="P388" s="1">
        <v>4.5034999999999998</v>
      </c>
      <c r="Q388" s="1">
        <v>1.1841999999999999</v>
      </c>
      <c r="R388" s="1">
        <v>0.30940000000000001</v>
      </c>
      <c r="S388" s="1">
        <v>0</v>
      </c>
      <c r="T388" s="1">
        <v>100.17809999999999</v>
      </c>
      <c r="U388" s="118">
        <v>5.6876999999999995</v>
      </c>
      <c r="V388" s="14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2:54" x14ac:dyDescent="0.25">
      <c r="B389" s="2" t="s">
        <v>13</v>
      </c>
      <c r="C389" s="2"/>
      <c r="D389" s="2" t="s">
        <v>42</v>
      </c>
      <c r="E389" s="2" t="s">
        <v>38</v>
      </c>
      <c r="F389" s="2">
        <v>1</v>
      </c>
      <c r="G389" s="2">
        <v>1137</v>
      </c>
      <c r="H389" s="2">
        <v>0</v>
      </c>
      <c r="I389" s="1">
        <v>59.631399999999999</v>
      </c>
      <c r="J389" s="1">
        <v>1.5397000000000001</v>
      </c>
      <c r="K389" s="1">
        <v>15.376300000000001</v>
      </c>
      <c r="L389" s="1">
        <v>9.2164000000000001</v>
      </c>
      <c r="M389" s="1">
        <v>0.2666</v>
      </c>
      <c r="N389" s="1">
        <v>3.081</v>
      </c>
      <c r="O389" s="1">
        <v>5.3902999999999999</v>
      </c>
      <c r="P389" s="1">
        <v>4.2732999999999999</v>
      </c>
      <c r="Q389" s="1">
        <v>1.1309</v>
      </c>
      <c r="R389" s="1">
        <v>0.2404</v>
      </c>
      <c r="S389" s="1">
        <v>0</v>
      </c>
      <c r="T389" s="1">
        <v>100.1463</v>
      </c>
      <c r="U389" s="118">
        <v>5.4041999999999994</v>
      </c>
      <c r="V389" s="14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2:54" x14ac:dyDescent="0.25">
      <c r="B390" s="2" t="s">
        <v>13</v>
      </c>
      <c r="C390" s="2"/>
      <c r="D390" s="2" t="s">
        <v>42</v>
      </c>
      <c r="E390" s="2" t="s">
        <v>39</v>
      </c>
      <c r="F390" s="2">
        <v>1</v>
      </c>
      <c r="G390" s="2">
        <v>1137</v>
      </c>
      <c r="H390" s="2">
        <v>0</v>
      </c>
      <c r="I390" s="1">
        <v>60.231900000000003</v>
      </c>
      <c r="J390" s="1">
        <v>1.4249000000000001</v>
      </c>
      <c r="K390" s="1">
        <v>15.3005</v>
      </c>
      <c r="L390" s="1">
        <v>9.1527999999999992</v>
      </c>
      <c r="M390" s="1">
        <v>0.1623</v>
      </c>
      <c r="N390" s="1">
        <v>2.9796</v>
      </c>
      <c r="O390" s="1">
        <v>5.2588999999999997</v>
      </c>
      <c r="P390" s="1">
        <v>4.3723999999999998</v>
      </c>
      <c r="Q390" s="1">
        <v>1.1816</v>
      </c>
      <c r="R390" s="1">
        <v>0.2044</v>
      </c>
      <c r="S390" s="1">
        <v>0</v>
      </c>
      <c r="T390" s="1">
        <v>100.26930000000002</v>
      </c>
      <c r="U390" s="118">
        <v>5.5540000000000003</v>
      </c>
      <c r="V390" s="14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2:54" x14ac:dyDescent="0.25">
      <c r="B391" s="2" t="s">
        <v>13</v>
      </c>
      <c r="C391" s="2"/>
      <c r="D391" s="2" t="s">
        <v>42</v>
      </c>
      <c r="E391" s="2" t="s">
        <v>40</v>
      </c>
      <c r="F391" s="2">
        <v>1</v>
      </c>
      <c r="G391" s="2">
        <v>1137</v>
      </c>
      <c r="H391" s="2">
        <v>0</v>
      </c>
      <c r="I391" s="1">
        <v>60.038400000000003</v>
      </c>
      <c r="J391" s="1">
        <v>1.4257</v>
      </c>
      <c r="K391" s="1">
        <v>15.301</v>
      </c>
      <c r="L391" s="1">
        <v>8.8275000000000006</v>
      </c>
      <c r="M391" s="1">
        <v>0.1993</v>
      </c>
      <c r="N391" s="1">
        <v>2.8954</v>
      </c>
      <c r="O391" s="1">
        <v>5.1833999999999998</v>
      </c>
      <c r="P391" s="1">
        <v>4.3887</v>
      </c>
      <c r="Q391" s="1">
        <v>1.1391</v>
      </c>
      <c r="R391" s="1">
        <v>0.19839999999999999</v>
      </c>
      <c r="S391" s="1">
        <v>0</v>
      </c>
      <c r="T391" s="1">
        <v>99.596900000000005</v>
      </c>
      <c r="U391" s="118">
        <v>5.5278</v>
      </c>
      <c r="V391" s="14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2:54" x14ac:dyDescent="0.25">
      <c r="B392" s="2" t="s">
        <v>13</v>
      </c>
      <c r="C392" s="2"/>
      <c r="D392" s="2" t="s">
        <v>42</v>
      </c>
      <c r="E392" s="2" t="s">
        <v>41</v>
      </c>
      <c r="F392" s="2">
        <v>1</v>
      </c>
      <c r="G392" s="2">
        <v>1137</v>
      </c>
      <c r="H392" s="2">
        <v>0</v>
      </c>
      <c r="I392" s="1">
        <v>59.912199999999999</v>
      </c>
      <c r="J392" s="1">
        <v>1.4314</v>
      </c>
      <c r="K392" s="1">
        <v>15.486700000000001</v>
      </c>
      <c r="L392" s="1">
        <v>9.0603999999999996</v>
      </c>
      <c r="M392" s="1">
        <v>0.20080000000000001</v>
      </c>
      <c r="N392" s="1">
        <v>2.9196</v>
      </c>
      <c r="O392" s="1">
        <v>5.2422000000000004</v>
      </c>
      <c r="P392" s="1">
        <v>4.4580000000000002</v>
      </c>
      <c r="Q392" s="1">
        <v>1.1722999999999999</v>
      </c>
      <c r="R392" s="1">
        <v>0.24970000000000001</v>
      </c>
      <c r="S392" s="1">
        <v>0</v>
      </c>
      <c r="T392" s="1">
        <v>100.13330000000001</v>
      </c>
      <c r="U392" s="118">
        <v>5.6303000000000001</v>
      </c>
      <c r="V392" s="14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2:54" x14ac:dyDescent="0.25">
      <c r="B393" s="2" t="s">
        <v>13</v>
      </c>
      <c r="C393" s="2"/>
      <c r="D393" s="2" t="s">
        <v>42</v>
      </c>
      <c r="E393" s="2" t="s">
        <v>43</v>
      </c>
      <c r="F393" s="2">
        <v>1</v>
      </c>
      <c r="G393" s="2">
        <v>1137</v>
      </c>
      <c r="H393" s="2">
        <v>0</v>
      </c>
      <c r="I393" s="1">
        <v>59.241900000000001</v>
      </c>
      <c r="J393" s="1">
        <v>1.4581</v>
      </c>
      <c r="K393" s="1">
        <v>15.508100000000001</v>
      </c>
      <c r="L393" s="1">
        <v>8.7759</v>
      </c>
      <c r="M393" s="1">
        <v>0.19900000000000001</v>
      </c>
      <c r="N393" s="1">
        <v>3.0417000000000001</v>
      </c>
      <c r="O393" s="1">
        <v>5.3407999999999998</v>
      </c>
      <c r="P393" s="1">
        <v>4.4843000000000002</v>
      </c>
      <c r="Q393" s="1">
        <v>1.1458999999999999</v>
      </c>
      <c r="R393" s="1">
        <v>0.1799</v>
      </c>
      <c r="S393" s="1">
        <v>0</v>
      </c>
      <c r="T393" s="1">
        <v>99.37560000000002</v>
      </c>
      <c r="U393" s="118">
        <v>5.6302000000000003</v>
      </c>
      <c r="V393" s="14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2:54" x14ac:dyDescent="0.25">
      <c r="B394" s="2" t="s">
        <v>13</v>
      </c>
      <c r="C394" s="2"/>
      <c r="D394" s="2" t="s">
        <v>42</v>
      </c>
      <c r="E394" s="2" t="s">
        <v>44</v>
      </c>
      <c r="F394" s="2">
        <v>1</v>
      </c>
      <c r="G394" s="2">
        <v>1137</v>
      </c>
      <c r="H394" s="2">
        <v>0</v>
      </c>
      <c r="I394" s="1">
        <v>60.146500000000003</v>
      </c>
      <c r="J394" s="1">
        <v>1.5069999999999999</v>
      </c>
      <c r="K394" s="1">
        <v>15.4038</v>
      </c>
      <c r="L394" s="1">
        <v>8.9936000000000007</v>
      </c>
      <c r="M394" s="1">
        <v>0.2084</v>
      </c>
      <c r="N394" s="1">
        <v>2.8561000000000001</v>
      </c>
      <c r="O394" s="1">
        <v>5.2637999999999998</v>
      </c>
      <c r="P394" s="1">
        <v>4.4145000000000003</v>
      </c>
      <c r="Q394" s="1">
        <v>1.1531</v>
      </c>
      <c r="R394" s="1">
        <v>0.2167</v>
      </c>
      <c r="S394" s="1">
        <v>0</v>
      </c>
      <c r="T394" s="1">
        <v>100.1635</v>
      </c>
      <c r="U394" s="118">
        <v>5.5676000000000005</v>
      </c>
      <c r="V394" s="14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2:54" x14ac:dyDescent="0.25">
      <c r="B395" s="2" t="s">
        <v>13</v>
      </c>
      <c r="C395" s="2"/>
      <c r="D395" s="2" t="s">
        <v>42</v>
      </c>
      <c r="E395" s="2" t="s">
        <v>45</v>
      </c>
      <c r="F395" s="2">
        <v>1</v>
      </c>
      <c r="G395" s="2">
        <v>1137</v>
      </c>
      <c r="H395" s="2">
        <v>0</v>
      </c>
      <c r="I395" s="1">
        <v>59.497</v>
      </c>
      <c r="J395" s="1">
        <v>1.4179999999999999</v>
      </c>
      <c r="K395" s="1">
        <v>14.843</v>
      </c>
      <c r="L395" s="1">
        <v>8.3520000000000003</v>
      </c>
      <c r="M395" s="1">
        <v>0.15</v>
      </c>
      <c r="N395" s="1">
        <v>2.988</v>
      </c>
      <c r="O395" s="1">
        <v>4.7</v>
      </c>
      <c r="P395" s="1">
        <v>4.3250000000000002</v>
      </c>
      <c r="Q395" s="1">
        <v>1.1120000000000001</v>
      </c>
      <c r="R395" s="1">
        <v>0.21199999999999999</v>
      </c>
      <c r="S395" s="1">
        <v>0</v>
      </c>
      <c r="T395" s="1">
        <v>97.597000000000008</v>
      </c>
      <c r="U395" s="118">
        <v>5.4370000000000003</v>
      </c>
      <c r="V395" s="14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2:54" x14ac:dyDescent="0.25">
      <c r="B396" s="2" t="s">
        <v>13</v>
      </c>
      <c r="C396" s="2"/>
      <c r="D396" s="2" t="s">
        <v>42</v>
      </c>
      <c r="E396" s="2" t="s">
        <v>216</v>
      </c>
      <c r="F396" s="2">
        <v>1</v>
      </c>
      <c r="G396" s="2">
        <v>1137</v>
      </c>
      <c r="H396" s="2">
        <v>0</v>
      </c>
      <c r="I396" s="1">
        <v>59.219000000000001</v>
      </c>
      <c r="J396" s="1">
        <v>1.478</v>
      </c>
      <c r="K396" s="1">
        <v>14.863</v>
      </c>
      <c r="L396" s="1">
        <v>8.827</v>
      </c>
      <c r="M396" s="1">
        <v>0.186</v>
      </c>
      <c r="N396" s="1">
        <v>3.1480000000000001</v>
      </c>
      <c r="O396" s="1">
        <v>5.1219999999999999</v>
      </c>
      <c r="P396" s="1">
        <v>4.4329999999999998</v>
      </c>
      <c r="Q396" s="1">
        <v>1.1279999999999999</v>
      </c>
      <c r="R396" s="1">
        <v>0.252</v>
      </c>
      <c r="S396" s="1">
        <v>4.9000000000000002E-2</v>
      </c>
      <c r="T396" s="62">
        <v>98.705000000000013</v>
      </c>
      <c r="U396" s="118">
        <v>5.5609999999999999</v>
      </c>
      <c r="V396" s="139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2:54" x14ac:dyDescent="0.25">
      <c r="B397" s="2" t="s">
        <v>13</v>
      </c>
      <c r="C397" s="2"/>
      <c r="D397" s="2" t="s">
        <v>42</v>
      </c>
      <c r="E397" s="2" t="s">
        <v>217</v>
      </c>
      <c r="F397" s="2">
        <v>1</v>
      </c>
      <c r="G397" s="2">
        <v>1137</v>
      </c>
      <c r="H397" s="2">
        <v>0</v>
      </c>
      <c r="I397" s="1">
        <v>59.033000000000001</v>
      </c>
      <c r="J397" s="1">
        <v>1.347</v>
      </c>
      <c r="K397" s="1">
        <v>14.93</v>
      </c>
      <c r="L397" s="1">
        <v>8.9730000000000008</v>
      </c>
      <c r="M397" s="1">
        <v>0.128</v>
      </c>
      <c r="N397" s="1">
        <v>3.12</v>
      </c>
      <c r="O397" s="1">
        <v>5.0369999999999999</v>
      </c>
      <c r="P397" s="1">
        <v>4.3659999999999997</v>
      </c>
      <c r="Q397" s="1">
        <v>1.091</v>
      </c>
      <c r="R397" s="1">
        <v>0.17100000000000001</v>
      </c>
      <c r="S397" s="1">
        <v>6.3E-2</v>
      </c>
      <c r="T397" s="62">
        <v>98.259000000000015</v>
      </c>
      <c r="U397" s="118">
        <v>5.4569999999999999</v>
      </c>
      <c r="V397" s="139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2:54" x14ac:dyDescent="0.25">
      <c r="B398" s="2" t="s">
        <v>13</v>
      </c>
      <c r="C398" s="2"/>
      <c r="D398" s="2" t="s">
        <v>42</v>
      </c>
      <c r="E398" s="2" t="s">
        <v>218</v>
      </c>
      <c r="F398" s="2">
        <v>1</v>
      </c>
      <c r="G398" s="2">
        <v>1137</v>
      </c>
      <c r="H398" s="2">
        <v>0</v>
      </c>
      <c r="I398" s="1">
        <v>59.345999999999997</v>
      </c>
      <c r="J398" s="1">
        <v>1.3660000000000001</v>
      </c>
      <c r="K398" s="1">
        <v>15.02</v>
      </c>
      <c r="L398" s="1">
        <v>8.7680000000000007</v>
      </c>
      <c r="M398" s="1">
        <v>0.22</v>
      </c>
      <c r="N398" s="1">
        <v>3.1030000000000002</v>
      </c>
      <c r="O398" s="1">
        <v>4.9489999999999998</v>
      </c>
      <c r="P398" s="1">
        <v>4.3639999999999999</v>
      </c>
      <c r="Q398" s="1">
        <v>1.113</v>
      </c>
      <c r="R398" s="1">
        <v>0.27200000000000002</v>
      </c>
      <c r="S398" s="1">
        <v>0.02</v>
      </c>
      <c r="T398" s="62">
        <v>98.540999999999997</v>
      </c>
      <c r="U398" s="118">
        <v>5.4770000000000003</v>
      </c>
      <c r="V398" s="139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</row>
    <row r="399" spans="2:54" x14ac:dyDescent="0.25">
      <c r="B399" s="2" t="s">
        <v>13</v>
      </c>
      <c r="C399" s="2"/>
      <c r="D399" s="2" t="s">
        <v>42</v>
      </c>
      <c r="E399" s="2" t="s">
        <v>219</v>
      </c>
      <c r="F399" s="2">
        <v>1</v>
      </c>
      <c r="G399" s="2">
        <v>1137</v>
      </c>
      <c r="H399" s="2">
        <v>0</v>
      </c>
      <c r="I399" s="1">
        <v>59.252000000000002</v>
      </c>
      <c r="J399" s="1">
        <v>1.3049999999999999</v>
      </c>
      <c r="K399" s="1">
        <v>15.132999999999999</v>
      </c>
      <c r="L399" s="1">
        <v>8.84</v>
      </c>
      <c r="M399" s="1">
        <v>0.17399999999999999</v>
      </c>
      <c r="N399" s="1">
        <v>2.9990000000000001</v>
      </c>
      <c r="O399" s="1">
        <v>5.04</v>
      </c>
      <c r="P399" s="1">
        <v>4.5659999999999998</v>
      </c>
      <c r="Q399" s="1">
        <v>1.1080000000000001</v>
      </c>
      <c r="R399" s="1">
        <v>0.111</v>
      </c>
      <c r="S399" s="1">
        <v>0</v>
      </c>
      <c r="T399" s="62">
        <v>98.52800000000002</v>
      </c>
      <c r="U399" s="118">
        <v>5.6739999999999995</v>
      </c>
      <c r="V399" s="139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2:54" x14ac:dyDescent="0.25">
      <c r="B400" s="2" t="s">
        <v>13</v>
      </c>
      <c r="C400" s="2"/>
      <c r="D400" s="2" t="s">
        <v>42</v>
      </c>
      <c r="E400" s="2" t="s">
        <v>220</v>
      </c>
      <c r="F400" s="2">
        <v>1</v>
      </c>
      <c r="G400" s="2">
        <v>1137</v>
      </c>
      <c r="H400" s="2">
        <v>0</v>
      </c>
      <c r="I400" s="1">
        <v>59.781999999999996</v>
      </c>
      <c r="J400" s="1">
        <v>1.4930000000000001</v>
      </c>
      <c r="K400" s="1">
        <v>14.833</v>
      </c>
      <c r="L400" s="1">
        <v>8.8309999999999995</v>
      </c>
      <c r="M400" s="1">
        <v>0.14699999999999999</v>
      </c>
      <c r="N400" s="1">
        <v>2.9249999999999998</v>
      </c>
      <c r="O400" s="1">
        <v>4.8630000000000004</v>
      </c>
      <c r="P400" s="1">
        <v>4.3</v>
      </c>
      <c r="Q400" s="1">
        <v>1.1459999999999999</v>
      </c>
      <c r="R400" s="1">
        <v>0.192</v>
      </c>
      <c r="S400" s="1">
        <v>0</v>
      </c>
      <c r="T400" s="62">
        <v>98.512</v>
      </c>
      <c r="U400" s="118">
        <v>5.4459999999999997</v>
      </c>
      <c r="V400" s="139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x14ac:dyDescent="0.25">
      <c r="B401" s="2" t="s">
        <v>13</v>
      </c>
      <c r="C401" s="2"/>
      <c r="D401" s="2" t="s">
        <v>42</v>
      </c>
      <c r="E401" s="2" t="s">
        <v>221</v>
      </c>
      <c r="F401" s="2">
        <v>1</v>
      </c>
      <c r="G401" s="2">
        <v>1137</v>
      </c>
      <c r="H401" s="2">
        <v>0</v>
      </c>
      <c r="I401" s="1">
        <v>59.573</v>
      </c>
      <c r="J401" s="1">
        <v>1.4259999999999999</v>
      </c>
      <c r="K401" s="1">
        <v>14.875999999999999</v>
      </c>
      <c r="L401" s="1">
        <v>8.8670000000000009</v>
      </c>
      <c r="M401" s="1">
        <v>0.183</v>
      </c>
      <c r="N401" s="1">
        <v>3.1190000000000002</v>
      </c>
      <c r="O401" s="1">
        <v>4.9969999999999999</v>
      </c>
      <c r="P401" s="1">
        <v>4.383</v>
      </c>
      <c r="Q401" s="1">
        <v>1.1200000000000001</v>
      </c>
      <c r="R401" s="1">
        <v>0.27200000000000002</v>
      </c>
      <c r="S401" s="1">
        <v>0</v>
      </c>
      <c r="T401" s="62">
        <v>98.816000000000017</v>
      </c>
      <c r="U401" s="118">
        <v>5.5030000000000001</v>
      </c>
      <c r="V401" s="139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x14ac:dyDescent="0.25">
      <c r="B402" s="2" t="s">
        <v>13</v>
      </c>
      <c r="C402" s="2"/>
      <c r="D402" s="2" t="s">
        <v>42</v>
      </c>
      <c r="E402" s="2" t="s">
        <v>222</v>
      </c>
      <c r="F402" s="2">
        <v>1</v>
      </c>
      <c r="G402" s="2">
        <v>1137</v>
      </c>
      <c r="H402" s="2">
        <v>0</v>
      </c>
      <c r="I402" s="1">
        <v>58.854999999999997</v>
      </c>
      <c r="J402" s="1">
        <v>1.466</v>
      </c>
      <c r="K402" s="1">
        <v>14.754</v>
      </c>
      <c r="L402" s="1">
        <v>8.702</v>
      </c>
      <c r="M402" s="1">
        <v>0.122</v>
      </c>
      <c r="N402" s="1">
        <v>3.1419999999999999</v>
      </c>
      <c r="O402" s="1">
        <v>5.1859999999999999</v>
      </c>
      <c r="P402" s="1">
        <v>4.2629999999999999</v>
      </c>
      <c r="Q402" s="1">
        <v>1.1140000000000001</v>
      </c>
      <c r="R402" s="1">
        <v>0.221</v>
      </c>
      <c r="S402" s="1">
        <v>5.7000000000000002E-2</v>
      </c>
      <c r="T402" s="62">
        <v>97.882000000000019</v>
      </c>
      <c r="U402" s="118">
        <v>5.3769999999999998</v>
      </c>
      <c r="V402" s="139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x14ac:dyDescent="0.25">
      <c r="B403" s="2" t="s">
        <v>13</v>
      </c>
      <c r="C403" s="2"/>
      <c r="D403" s="2" t="s">
        <v>42</v>
      </c>
      <c r="E403" s="2" t="s">
        <v>223</v>
      </c>
      <c r="F403" s="2">
        <v>1</v>
      </c>
      <c r="G403" s="2">
        <v>1137</v>
      </c>
      <c r="H403" s="2">
        <v>0</v>
      </c>
      <c r="I403" s="1">
        <v>58.905999999999999</v>
      </c>
      <c r="J403" s="1">
        <v>1.4259999999999999</v>
      </c>
      <c r="K403" s="1">
        <v>14.848000000000001</v>
      </c>
      <c r="L403" s="1">
        <v>8.9879999999999995</v>
      </c>
      <c r="M403" s="1">
        <v>0.186</v>
      </c>
      <c r="N403" s="1">
        <v>3.165</v>
      </c>
      <c r="O403" s="1">
        <v>5.22</v>
      </c>
      <c r="P403" s="1">
        <v>4.3710000000000004</v>
      </c>
      <c r="Q403" s="1">
        <v>1.1080000000000001</v>
      </c>
      <c r="R403" s="1">
        <v>0.151</v>
      </c>
      <c r="S403" s="1">
        <v>0</v>
      </c>
      <c r="T403" s="62">
        <v>98.369000000000014</v>
      </c>
      <c r="U403" s="118">
        <v>5.479000000000001</v>
      </c>
      <c r="V403" s="139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x14ac:dyDescent="0.25">
      <c r="B404" s="2" t="s">
        <v>13</v>
      </c>
      <c r="C404" s="2"/>
      <c r="D404" s="2" t="s">
        <v>42</v>
      </c>
      <c r="E404" s="2" t="s">
        <v>224</v>
      </c>
      <c r="F404" s="2">
        <v>1</v>
      </c>
      <c r="G404" s="2">
        <v>1137</v>
      </c>
      <c r="H404" s="2">
        <v>0</v>
      </c>
      <c r="I404" s="1">
        <v>59.307000000000002</v>
      </c>
      <c r="J404" s="1">
        <v>1.3819999999999999</v>
      </c>
      <c r="K404" s="1">
        <v>14.781000000000001</v>
      </c>
      <c r="L404" s="1">
        <v>8.8610000000000007</v>
      </c>
      <c r="M404" s="1">
        <v>0.128</v>
      </c>
      <c r="N404" s="1">
        <v>3.1459999999999999</v>
      </c>
      <c r="O404" s="1">
        <v>5.2629999999999999</v>
      </c>
      <c r="P404" s="1">
        <v>4.0999999999999996</v>
      </c>
      <c r="Q404" s="1">
        <v>1.1220000000000001</v>
      </c>
      <c r="R404" s="1">
        <v>0.17100000000000001</v>
      </c>
      <c r="S404" s="1">
        <v>0.03</v>
      </c>
      <c r="T404" s="62">
        <v>98.291000000000011</v>
      </c>
      <c r="U404" s="118">
        <v>5.2219999999999995</v>
      </c>
      <c r="V404" s="139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x14ac:dyDescent="0.25">
      <c r="B405" s="2" t="s">
        <v>13</v>
      </c>
      <c r="C405" s="2"/>
      <c r="D405" s="2" t="s">
        <v>42</v>
      </c>
      <c r="E405" s="2" t="s">
        <v>225</v>
      </c>
      <c r="F405" s="2">
        <v>1</v>
      </c>
      <c r="G405" s="2">
        <v>1137</v>
      </c>
      <c r="H405" s="2">
        <v>0</v>
      </c>
      <c r="I405" s="1">
        <v>59.069000000000003</v>
      </c>
      <c r="J405" s="1">
        <v>1.516</v>
      </c>
      <c r="K405" s="1">
        <v>14.694000000000001</v>
      </c>
      <c r="L405" s="1">
        <v>8.6839999999999993</v>
      </c>
      <c r="M405" s="1">
        <v>0.20499999999999999</v>
      </c>
      <c r="N405" s="1">
        <v>3.165</v>
      </c>
      <c r="O405" s="1">
        <v>5.2629999999999999</v>
      </c>
      <c r="P405" s="1">
        <v>4.3789999999999996</v>
      </c>
      <c r="Q405" s="1">
        <v>1.0720000000000001</v>
      </c>
      <c r="R405" s="1">
        <v>0.24199999999999999</v>
      </c>
      <c r="S405" s="1">
        <v>0</v>
      </c>
      <c r="T405" s="62">
        <v>98.289000000000016</v>
      </c>
      <c r="U405" s="118">
        <v>5.4509999999999996</v>
      </c>
      <c r="V405" s="139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x14ac:dyDescent="0.25">
      <c r="B406" s="55" t="s">
        <v>132</v>
      </c>
      <c r="C406" s="55"/>
      <c r="D406" s="2"/>
      <c r="E406" s="2"/>
      <c r="F406" s="2"/>
      <c r="G406" s="2"/>
      <c r="H406" s="2"/>
      <c r="I406" s="44">
        <v>59.610433333333333</v>
      </c>
      <c r="J406" s="44">
        <v>1.4372619047619046</v>
      </c>
      <c r="K406" s="44">
        <v>15.133642857142858</v>
      </c>
      <c r="L406" s="44">
        <v>8.8695190476190451</v>
      </c>
      <c r="M406" s="44">
        <v>0.18444761904761903</v>
      </c>
      <c r="N406" s="44">
        <v>3.017557142857143</v>
      </c>
      <c r="O406" s="44">
        <v>5.1682666666666686</v>
      </c>
      <c r="P406" s="44">
        <v>4.3753476190476182</v>
      </c>
      <c r="Q406" s="44">
        <v>1.1368809523809524</v>
      </c>
      <c r="R406" s="44">
        <v>0.20797619047619045</v>
      </c>
      <c r="S406" s="44">
        <v>1.0428571428571429E-2</v>
      </c>
      <c r="T406" s="62"/>
      <c r="U406" s="116">
        <v>5.5122285714285697</v>
      </c>
      <c r="V406" s="139">
        <v>3.75</v>
      </c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x14ac:dyDescent="0.25">
      <c r="B407" s="56" t="s">
        <v>133</v>
      </c>
      <c r="C407" s="56"/>
      <c r="D407" s="8"/>
      <c r="E407" s="8"/>
      <c r="F407" s="8"/>
      <c r="G407" s="8"/>
      <c r="H407" s="8"/>
      <c r="I407" s="45">
        <v>0.50264209168486207</v>
      </c>
      <c r="J407" s="45">
        <v>5.956488458975203E-2</v>
      </c>
      <c r="K407" s="45">
        <v>0.31179757146493076</v>
      </c>
      <c r="L407" s="45">
        <v>0.20112317524106366</v>
      </c>
      <c r="M407" s="45">
        <v>3.7555820042273355E-2</v>
      </c>
      <c r="N407" s="45">
        <v>0.12180519927913004</v>
      </c>
      <c r="O407" s="45">
        <v>0.17817587472307611</v>
      </c>
      <c r="P407" s="45">
        <v>9.8632624516676176E-2</v>
      </c>
      <c r="Q407" s="45">
        <v>3.4849083475001409E-2</v>
      </c>
      <c r="R407" s="45">
        <v>4.8878112737317507E-2</v>
      </c>
      <c r="S407" s="45">
        <v>2.0778766634647564E-2</v>
      </c>
      <c r="T407" s="63"/>
      <c r="U407" s="117">
        <v>0.11175703621185179</v>
      </c>
      <c r="V407" s="140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x14ac:dyDescent="0.25">
      <c r="A408" t="s">
        <v>227</v>
      </c>
      <c r="B408" s="2" t="s">
        <v>20</v>
      </c>
      <c r="C408" s="2"/>
      <c r="D408" s="2" t="s">
        <v>42</v>
      </c>
      <c r="E408" s="2" t="s">
        <v>34</v>
      </c>
      <c r="F408" s="2">
        <v>1</v>
      </c>
      <c r="G408" s="2">
        <v>1120</v>
      </c>
      <c r="H408" s="2">
        <v>0</v>
      </c>
      <c r="I408" s="1">
        <v>58.718000000000004</v>
      </c>
      <c r="J408" s="1">
        <v>1.3919999999999999</v>
      </c>
      <c r="K408" s="1">
        <v>13.786</v>
      </c>
      <c r="L408" s="1">
        <v>9.5510000000000002</v>
      </c>
      <c r="M408" s="1">
        <v>0.152</v>
      </c>
      <c r="N408" s="1">
        <v>3.8220000000000001</v>
      </c>
      <c r="O408" s="1">
        <v>5.5919999999999996</v>
      </c>
      <c r="P408" s="1">
        <v>3.8639999999999999</v>
      </c>
      <c r="Q408" s="1">
        <v>1.006</v>
      </c>
      <c r="R408" s="1">
        <v>0.151</v>
      </c>
      <c r="S408" s="1">
        <v>2.1999999999999999E-2</v>
      </c>
      <c r="T408" s="62">
        <v>98.056000000000012</v>
      </c>
      <c r="U408" s="118">
        <v>4.87</v>
      </c>
      <c r="V408" s="139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x14ac:dyDescent="0.25">
      <c r="B409" s="2" t="s">
        <v>20</v>
      </c>
      <c r="C409" s="2"/>
      <c r="D409" s="2" t="s">
        <v>42</v>
      </c>
      <c r="E409" s="2" t="s">
        <v>226</v>
      </c>
      <c r="F409" s="2">
        <v>1</v>
      </c>
      <c r="G409" s="2">
        <v>1120</v>
      </c>
      <c r="H409" s="2">
        <v>0</v>
      </c>
      <c r="I409" s="1">
        <v>57.92</v>
      </c>
      <c r="J409" s="1">
        <v>1.653</v>
      </c>
      <c r="K409" s="1">
        <v>13.715999999999999</v>
      </c>
      <c r="L409" s="1">
        <v>9.9290000000000003</v>
      </c>
      <c r="M409" s="1">
        <v>0.23799999999999999</v>
      </c>
      <c r="N409" s="1">
        <v>3.9279999999999999</v>
      </c>
      <c r="O409" s="1">
        <v>5.6689999999999996</v>
      </c>
      <c r="P409" s="1">
        <v>4.26</v>
      </c>
      <c r="Q409" s="1">
        <v>1.026</v>
      </c>
      <c r="R409" s="1">
        <v>0.221</v>
      </c>
      <c r="S409" s="1">
        <v>2.1999999999999999E-2</v>
      </c>
      <c r="T409" s="62">
        <v>98.582000000000008</v>
      </c>
      <c r="U409" s="118">
        <v>5.2859999999999996</v>
      </c>
      <c r="V409" s="139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x14ac:dyDescent="0.25">
      <c r="B410" s="2" t="s">
        <v>20</v>
      </c>
      <c r="C410" s="2"/>
      <c r="D410" s="2" t="s">
        <v>42</v>
      </c>
      <c r="E410" s="2" t="s">
        <v>36</v>
      </c>
      <c r="F410" s="2">
        <v>1</v>
      </c>
      <c r="G410" s="2">
        <v>1120</v>
      </c>
      <c r="H410" s="2">
        <v>0</v>
      </c>
      <c r="I410" s="1">
        <v>57.935000000000002</v>
      </c>
      <c r="J410" s="1">
        <v>1.5329999999999999</v>
      </c>
      <c r="K410" s="1">
        <v>13.718</v>
      </c>
      <c r="L410" s="1">
        <v>9.8260000000000005</v>
      </c>
      <c r="M410" s="1">
        <v>0.23200000000000001</v>
      </c>
      <c r="N410" s="1">
        <v>3.8620000000000001</v>
      </c>
      <c r="O410" s="1">
        <v>5.5149999999999997</v>
      </c>
      <c r="P410" s="1">
        <v>3.871</v>
      </c>
      <c r="Q410" s="1">
        <v>1.0569999999999999</v>
      </c>
      <c r="R410" s="1">
        <v>0.21099999999999999</v>
      </c>
      <c r="S410" s="1">
        <v>4.7E-2</v>
      </c>
      <c r="T410" s="62">
        <v>97.806999999999988</v>
      </c>
      <c r="U410" s="118">
        <v>4.9279999999999999</v>
      </c>
      <c r="V410" s="139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x14ac:dyDescent="0.25">
      <c r="B411" s="2" t="s">
        <v>20</v>
      </c>
      <c r="C411" s="2"/>
      <c r="D411" s="2" t="s">
        <v>42</v>
      </c>
      <c r="E411" s="2" t="s">
        <v>37</v>
      </c>
      <c r="F411" s="2">
        <v>1</v>
      </c>
      <c r="G411" s="2">
        <v>1120</v>
      </c>
      <c r="H411" s="2">
        <v>0</v>
      </c>
      <c r="I411" s="1">
        <v>58.082999999999998</v>
      </c>
      <c r="J411" s="1">
        <v>1.57</v>
      </c>
      <c r="K411" s="1">
        <v>13.701000000000001</v>
      </c>
      <c r="L411" s="1">
        <v>10.021000000000001</v>
      </c>
      <c r="M411" s="1">
        <v>0.21299999999999999</v>
      </c>
      <c r="N411" s="1">
        <v>3.8239999999999998</v>
      </c>
      <c r="O411" s="1">
        <v>5.5460000000000003</v>
      </c>
      <c r="P411" s="1">
        <v>4.4169999999999998</v>
      </c>
      <c r="Q411" s="1">
        <v>0.99099999999999999</v>
      </c>
      <c r="R411" s="1">
        <v>0.17100000000000001</v>
      </c>
      <c r="S411" s="1">
        <v>0</v>
      </c>
      <c r="T411" s="62">
        <v>98.537000000000006</v>
      </c>
      <c r="U411" s="118">
        <v>5.4079999999999995</v>
      </c>
      <c r="V411" s="139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x14ac:dyDescent="0.25">
      <c r="B412" s="2" t="s">
        <v>20</v>
      </c>
      <c r="C412" s="2"/>
      <c r="D412" s="2" t="s">
        <v>42</v>
      </c>
      <c r="E412" s="2" t="s">
        <v>38</v>
      </c>
      <c r="F412" s="2">
        <v>1</v>
      </c>
      <c r="G412" s="2">
        <v>1120</v>
      </c>
      <c r="H412" s="2">
        <v>0</v>
      </c>
      <c r="I412" s="1">
        <v>57.963999999999999</v>
      </c>
      <c r="J412" s="1">
        <v>1.5740000000000001</v>
      </c>
      <c r="K412" s="1">
        <v>13.787000000000001</v>
      </c>
      <c r="L412" s="1">
        <v>9.9930000000000003</v>
      </c>
      <c r="M412" s="1">
        <v>0.27100000000000002</v>
      </c>
      <c r="N412" s="1">
        <v>3.91</v>
      </c>
      <c r="O412" s="1">
        <v>5.4829999999999997</v>
      </c>
      <c r="P412" s="1">
        <v>4.1379999999999999</v>
      </c>
      <c r="Q412" s="1">
        <v>1.0369999999999999</v>
      </c>
      <c r="R412" s="1">
        <v>0.21099999999999999</v>
      </c>
      <c r="S412" s="1">
        <v>0</v>
      </c>
      <c r="T412" s="62">
        <v>98.368000000000009</v>
      </c>
      <c r="U412" s="118">
        <v>5.1749999999999998</v>
      </c>
      <c r="V412" s="139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x14ac:dyDescent="0.25">
      <c r="B413" s="2" t="s">
        <v>20</v>
      </c>
      <c r="C413" s="2"/>
      <c r="D413" s="2" t="s">
        <v>42</v>
      </c>
      <c r="E413" s="2" t="s">
        <v>39</v>
      </c>
      <c r="F413" s="2">
        <v>1</v>
      </c>
      <c r="G413" s="2">
        <v>1120</v>
      </c>
      <c r="H413" s="2">
        <v>0</v>
      </c>
      <c r="I413" s="1">
        <v>57.987000000000002</v>
      </c>
      <c r="J413" s="1">
        <v>1.4730000000000001</v>
      </c>
      <c r="K413" s="1">
        <v>13.763999999999999</v>
      </c>
      <c r="L413" s="1">
        <v>9.7089999999999996</v>
      </c>
      <c r="M413" s="1">
        <v>0.19500000000000001</v>
      </c>
      <c r="N413" s="1">
        <v>3.766</v>
      </c>
      <c r="O413" s="1">
        <v>5.3959999999999999</v>
      </c>
      <c r="P413" s="1">
        <v>4.218</v>
      </c>
      <c r="Q413" s="1">
        <v>1.0649999999999999</v>
      </c>
      <c r="R413" s="1">
        <v>0.27100000000000002</v>
      </c>
      <c r="S413" s="1">
        <v>0</v>
      </c>
      <c r="T413" s="62">
        <v>97.844000000000008</v>
      </c>
      <c r="U413" s="118">
        <v>5.2829999999999995</v>
      </c>
      <c r="V413" s="139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x14ac:dyDescent="0.25">
      <c r="B414" s="2" t="s">
        <v>20</v>
      </c>
      <c r="C414" s="2"/>
      <c r="D414" s="2" t="s">
        <v>42</v>
      </c>
      <c r="E414" s="2" t="s">
        <v>40</v>
      </c>
      <c r="F414" s="2">
        <v>1</v>
      </c>
      <c r="G414" s="2">
        <v>1120</v>
      </c>
      <c r="H414" s="2">
        <v>0</v>
      </c>
      <c r="I414" s="1">
        <v>58.225999999999999</v>
      </c>
      <c r="J414" s="1">
        <v>1.57</v>
      </c>
      <c r="K414" s="1">
        <v>13.803000000000001</v>
      </c>
      <c r="L414" s="1">
        <v>9.6289999999999996</v>
      </c>
      <c r="M414" s="1">
        <v>0.24099999999999999</v>
      </c>
      <c r="N414" s="1">
        <v>3.8159999999999998</v>
      </c>
      <c r="O414" s="1">
        <v>5.4489999999999998</v>
      </c>
      <c r="P414" s="1">
        <v>4.109</v>
      </c>
      <c r="Q414" s="1">
        <v>1</v>
      </c>
      <c r="R414" s="1">
        <v>0.251</v>
      </c>
      <c r="S414" s="1">
        <v>0</v>
      </c>
      <c r="T414" s="62">
        <v>98.094000000000008</v>
      </c>
      <c r="U414" s="118">
        <v>5.109</v>
      </c>
      <c r="V414" s="139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x14ac:dyDescent="0.25">
      <c r="B415" s="2" t="s">
        <v>20</v>
      </c>
      <c r="C415" s="2"/>
      <c r="D415" s="2" t="s">
        <v>42</v>
      </c>
      <c r="E415" s="2" t="s">
        <v>41</v>
      </c>
      <c r="F415" s="2">
        <v>1</v>
      </c>
      <c r="G415" s="2">
        <v>1120</v>
      </c>
      <c r="H415" s="2">
        <v>0</v>
      </c>
      <c r="I415" s="1">
        <v>58.92</v>
      </c>
      <c r="J415" s="1">
        <v>1.4970000000000001</v>
      </c>
      <c r="K415" s="1">
        <v>13.773999999999999</v>
      </c>
      <c r="L415" s="1">
        <v>9.0850000000000009</v>
      </c>
      <c r="M415" s="1">
        <v>0.27800000000000002</v>
      </c>
      <c r="N415" s="1">
        <v>3.5659999999999998</v>
      </c>
      <c r="O415" s="1">
        <v>5.48</v>
      </c>
      <c r="P415" s="1">
        <v>4.13</v>
      </c>
      <c r="Q415" s="1">
        <v>1.1299999999999999</v>
      </c>
      <c r="R415" s="1">
        <v>0.17100000000000001</v>
      </c>
      <c r="S415" s="1">
        <v>5.0000000000000001E-3</v>
      </c>
      <c r="T415" s="62">
        <v>98.036000000000016</v>
      </c>
      <c r="U415" s="118">
        <v>5.26</v>
      </c>
      <c r="V415" s="139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x14ac:dyDescent="0.25">
      <c r="A416" t="s">
        <v>227</v>
      </c>
      <c r="B416" s="2" t="s">
        <v>20</v>
      </c>
      <c r="C416" s="2"/>
      <c r="D416" s="2" t="s">
        <v>42</v>
      </c>
      <c r="E416" s="2" t="s">
        <v>43</v>
      </c>
      <c r="F416" s="2">
        <v>1</v>
      </c>
      <c r="G416" s="2">
        <v>1120</v>
      </c>
      <c r="H416" s="2">
        <v>0</v>
      </c>
      <c r="I416" s="1">
        <v>59.502000000000002</v>
      </c>
      <c r="J416" s="1">
        <v>1.458</v>
      </c>
      <c r="K416" s="1">
        <v>14.211</v>
      </c>
      <c r="L416" s="1">
        <v>8.6069999999999993</v>
      </c>
      <c r="M416" s="1">
        <v>0.20799999999999999</v>
      </c>
      <c r="N416" s="1">
        <v>3.48</v>
      </c>
      <c r="O416" s="1">
        <v>5.08</v>
      </c>
      <c r="P416" s="1">
        <v>4.3979999999999997</v>
      </c>
      <c r="Q416" s="1">
        <v>1.1220000000000001</v>
      </c>
      <c r="R416" s="1">
        <v>0.252</v>
      </c>
      <c r="S416" s="1">
        <v>0</v>
      </c>
      <c r="T416" s="62">
        <v>98.317999999999998</v>
      </c>
      <c r="U416" s="118">
        <v>5.52</v>
      </c>
      <c r="V416" s="139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2:41" x14ac:dyDescent="0.25">
      <c r="B417" s="55" t="s">
        <v>132</v>
      </c>
      <c r="C417" s="55"/>
      <c r="D417" s="2"/>
      <c r="E417" s="2"/>
      <c r="F417" s="2"/>
      <c r="G417" s="2"/>
      <c r="H417" s="2"/>
      <c r="I417" s="44">
        <v>58.361666666666665</v>
      </c>
      <c r="J417" s="44">
        <v>1.5244444444444445</v>
      </c>
      <c r="K417" s="44">
        <v>13.806666666666665</v>
      </c>
      <c r="L417" s="44">
        <v>9.5944444444444432</v>
      </c>
      <c r="M417" s="44">
        <v>0.22533333333333333</v>
      </c>
      <c r="N417" s="44">
        <v>3.7748888888888885</v>
      </c>
      <c r="O417" s="44">
        <v>5.4677777777777772</v>
      </c>
      <c r="P417" s="44">
        <v>4.1561111111111115</v>
      </c>
      <c r="Q417" s="44">
        <v>1.0482222222222224</v>
      </c>
      <c r="R417" s="44">
        <v>0.21222222222222223</v>
      </c>
      <c r="S417" s="44">
        <v>1.0666666666666666E-2</v>
      </c>
      <c r="T417" s="62"/>
      <c r="U417" s="116">
        <v>5.2043333333333335</v>
      </c>
      <c r="V417" s="139">
        <v>3.72</v>
      </c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2:41" x14ac:dyDescent="0.25">
      <c r="B418" s="56" t="s">
        <v>133</v>
      </c>
      <c r="C418" s="56"/>
      <c r="D418" s="8"/>
      <c r="E418" s="8"/>
      <c r="F418" s="8"/>
      <c r="G418" s="8"/>
      <c r="H418" s="8"/>
      <c r="I418" s="45">
        <v>0.5602184841648844</v>
      </c>
      <c r="J418" s="45">
        <v>7.7911987381774461E-2</v>
      </c>
      <c r="K418" s="45">
        <v>0.15590381650235521</v>
      </c>
      <c r="L418" s="45">
        <v>0.46865848736342969</v>
      </c>
      <c r="M418" s="45">
        <v>3.8826537316634289E-2</v>
      </c>
      <c r="N418" s="45">
        <v>0.15259459725400215</v>
      </c>
      <c r="O418" s="45">
        <v>0.16602995044402202</v>
      </c>
      <c r="P418" s="45">
        <v>0.19718103638816561</v>
      </c>
      <c r="Q418" s="45">
        <v>5.0610714719755187E-2</v>
      </c>
      <c r="R418" s="45">
        <v>4.1484267432900811E-2</v>
      </c>
      <c r="S418" s="45">
        <v>1.6500000000000001E-2</v>
      </c>
      <c r="T418" s="63"/>
      <c r="U418" s="117">
        <v>0.21070417651294884</v>
      </c>
      <c r="V418" s="140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2:41" x14ac:dyDescent="0.25">
      <c r="B419" s="2" t="s">
        <v>21</v>
      </c>
      <c r="C419" s="2"/>
      <c r="D419" s="2" t="s">
        <v>42</v>
      </c>
      <c r="E419" s="2" t="s">
        <v>34</v>
      </c>
      <c r="F419" s="2">
        <v>1</v>
      </c>
      <c r="G419" s="2">
        <v>1100</v>
      </c>
      <c r="H419" s="2">
        <v>0</v>
      </c>
      <c r="I419" s="1">
        <v>60.095500000000001</v>
      </c>
      <c r="J419" s="1">
        <v>1.6645000000000001</v>
      </c>
      <c r="K419" s="1">
        <v>13.920400000000001</v>
      </c>
      <c r="L419" s="1">
        <v>9.8344000000000005</v>
      </c>
      <c r="M419" s="1">
        <v>0.19450000000000001</v>
      </c>
      <c r="N419" s="1">
        <v>3.2704</v>
      </c>
      <c r="O419" s="1">
        <v>4.8384</v>
      </c>
      <c r="P419" s="1">
        <v>4.3033999999999999</v>
      </c>
      <c r="Q419" s="1">
        <v>1.2562</v>
      </c>
      <c r="R419" s="1">
        <v>0.21129999999999999</v>
      </c>
      <c r="S419" s="1">
        <v>0</v>
      </c>
      <c r="T419" s="62">
        <v>99.588999999999984</v>
      </c>
      <c r="U419" s="118">
        <v>5.5595999999999997</v>
      </c>
      <c r="V419" s="139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2:41" x14ac:dyDescent="0.25">
      <c r="B420" s="2" t="s">
        <v>21</v>
      </c>
      <c r="C420" s="2"/>
      <c r="D420" s="2" t="s">
        <v>42</v>
      </c>
      <c r="E420" s="2" t="s">
        <v>35</v>
      </c>
      <c r="F420" s="2">
        <v>1</v>
      </c>
      <c r="G420" s="2">
        <v>1100</v>
      </c>
      <c r="H420" s="2">
        <v>0</v>
      </c>
      <c r="I420" s="1">
        <v>59.369100000000003</v>
      </c>
      <c r="J420" s="1">
        <v>1.6727000000000001</v>
      </c>
      <c r="K420" s="1">
        <v>13.815899999999999</v>
      </c>
      <c r="L420" s="1">
        <v>10.1515</v>
      </c>
      <c r="M420" s="1">
        <v>0.22819999999999999</v>
      </c>
      <c r="N420" s="1">
        <v>3.5148000000000001</v>
      </c>
      <c r="O420" s="1">
        <v>4.9783999999999997</v>
      </c>
      <c r="P420" s="1">
        <v>4.0800999999999998</v>
      </c>
      <c r="Q420" s="1">
        <v>1.1944999999999999</v>
      </c>
      <c r="R420" s="1">
        <v>0.2737</v>
      </c>
      <c r="S420" s="1">
        <v>0</v>
      </c>
      <c r="T420" s="62">
        <v>99.278899999999993</v>
      </c>
      <c r="U420" s="118">
        <v>5.2745999999999995</v>
      </c>
      <c r="V420" s="139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2:41" x14ac:dyDescent="0.25">
      <c r="B421" s="2" t="s">
        <v>21</v>
      </c>
      <c r="C421" s="2"/>
      <c r="D421" s="2" t="s">
        <v>42</v>
      </c>
      <c r="E421" s="2" t="s">
        <v>36</v>
      </c>
      <c r="F421" s="2">
        <v>1</v>
      </c>
      <c r="G421" s="2">
        <v>1100</v>
      </c>
      <c r="H421" s="2">
        <v>0</v>
      </c>
      <c r="I421" s="1">
        <v>60.1023</v>
      </c>
      <c r="J421" s="1">
        <v>1.7395</v>
      </c>
      <c r="K421" s="1">
        <v>13.862299999999999</v>
      </c>
      <c r="L421" s="1">
        <v>10.4314</v>
      </c>
      <c r="M421" s="1">
        <v>0.25219999999999998</v>
      </c>
      <c r="N421" s="1">
        <v>3.4397000000000002</v>
      </c>
      <c r="O421" s="1">
        <v>5.1882999999999999</v>
      </c>
      <c r="P421" s="1">
        <v>4.1562000000000001</v>
      </c>
      <c r="Q421" s="1">
        <v>1.2141</v>
      </c>
      <c r="R421" s="1">
        <v>0.26679999999999998</v>
      </c>
      <c r="S421" s="1">
        <v>0</v>
      </c>
      <c r="T421" s="62">
        <v>100.6528</v>
      </c>
      <c r="U421" s="118">
        <v>5.3703000000000003</v>
      </c>
      <c r="V421" s="139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2:41" x14ac:dyDescent="0.25">
      <c r="B422" s="2" t="s">
        <v>21</v>
      </c>
      <c r="C422" s="2"/>
      <c r="D422" s="2" t="s">
        <v>42</v>
      </c>
      <c r="E422" s="2" t="s">
        <v>37</v>
      </c>
      <c r="F422" s="2">
        <v>1</v>
      </c>
      <c r="G422" s="2">
        <v>1100</v>
      </c>
      <c r="H422" s="2">
        <v>0</v>
      </c>
      <c r="I422" s="1">
        <v>60.526600000000002</v>
      </c>
      <c r="J422" s="1">
        <v>1.6157999999999999</v>
      </c>
      <c r="K422" s="1">
        <v>13.991899999999999</v>
      </c>
      <c r="L422" s="1">
        <v>9.8995999999999995</v>
      </c>
      <c r="M422" s="1">
        <v>0.23</v>
      </c>
      <c r="N422" s="1">
        <v>3.3812000000000002</v>
      </c>
      <c r="O422" s="1">
        <v>5.1303999999999998</v>
      </c>
      <c r="P422" s="1">
        <v>4.2055999999999996</v>
      </c>
      <c r="Q422" s="1">
        <v>1.2115</v>
      </c>
      <c r="R422" s="1">
        <v>0.23699999999999999</v>
      </c>
      <c r="S422" s="1">
        <v>0</v>
      </c>
      <c r="T422" s="62">
        <v>100.42959999999999</v>
      </c>
      <c r="U422" s="118">
        <v>5.4170999999999996</v>
      </c>
      <c r="V422" s="139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2:41" x14ac:dyDescent="0.25">
      <c r="B423" s="2" t="s">
        <v>21</v>
      </c>
      <c r="C423" s="2"/>
      <c r="D423" s="2" t="s">
        <v>42</v>
      </c>
      <c r="E423" s="2" t="s">
        <v>38</v>
      </c>
      <c r="F423" s="2">
        <v>1</v>
      </c>
      <c r="G423" s="2">
        <v>1100</v>
      </c>
      <c r="H423" s="2">
        <v>0</v>
      </c>
      <c r="I423" s="1">
        <v>59.656399999999998</v>
      </c>
      <c r="J423" s="1">
        <v>1.5925</v>
      </c>
      <c r="K423" s="1">
        <v>13.924799999999999</v>
      </c>
      <c r="L423" s="1">
        <v>10.1846</v>
      </c>
      <c r="M423" s="1">
        <v>0.2155</v>
      </c>
      <c r="N423" s="1">
        <v>3.3803000000000001</v>
      </c>
      <c r="O423" s="1">
        <v>5.0922999999999998</v>
      </c>
      <c r="P423" s="1">
        <v>4.2826000000000004</v>
      </c>
      <c r="Q423" s="1">
        <v>1.1629</v>
      </c>
      <c r="R423" s="1">
        <v>0.28029999999999999</v>
      </c>
      <c r="S423" s="1">
        <v>0</v>
      </c>
      <c r="T423" s="62">
        <v>99.772199999999998</v>
      </c>
      <c r="U423" s="118">
        <v>5.4455000000000009</v>
      </c>
      <c r="V423" s="139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2:41" x14ac:dyDescent="0.25">
      <c r="B424" s="2" t="s">
        <v>21</v>
      </c>
      <c r="C424" s="2"/>
      <c r="D424" s="2" t="s">
        <v>42</v>
      </c>
      <c r="E424" s="2" t="s">
        <v>39</v>
      </c>
      <c r="F424" s="2">
        <v>1</v>
      </c>
      <c r="G424" s="2">
        <v>1100</v>
      </c>
      <c r="H424" s="2">
        <v>0</v>
      </c>
      <c r="I424" s="1">
        <v>59.532699999999998</v>
      </c>
      <c r="J424" s="1">
        <v>1.6654</v>
      </c>
      <c r="K424" s="1">
        <v>13.888299999999999</v>
      </c>
      <c r="L424" s="1">
        <v>10.0549</v>
      </c>
      <c r="M424" s="1">
        <v>0.21460000000000001</v>
      </c>
      <c r="N424" s="1">
        <v>3.4933999999999998</v>
      </c>
      <c r="O424" s="1">
        <v>4.9485000000000001</v>
      </c>
      <c r="P424" s="1">
        <v>4.0955000000000004</v>
      </c>
      <c r="Q424" s="1">
        <v>1.1935</v>
      </c>
      <c r="R424" s="1">
        <v>0.22370000000000001</v>
      </c>
      <c r="S424" s="1">
        <v>0</v>
      </c>
      <c r="T424" s="62">
        <v>99.31049999999999</v>
      </c>
      <c r="U424" s="118">
        <v>5.2890000000000006</v>
      </c>
      <c r="V424" s="139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2:41" x14ac:dyDescent="0.25">
      <c r="B425" s="2" t="s">
        <v>21</v>
      </c>
      <c r="C425" s="2"/>
      <c r="D425" s="2" t="s">
        <v>42</v>
      </c>
      <c r="E425" s="2" t="s">
        <v>40</v>
      </c>
      <c r="F425" s="2">
        <v>1</v>
      </c>
      <c r="G425" s="2">
        <v>1100</v>
      </c>
      <c r="H425" s="2">
        <v>0</v>
      </c>
      <c r="I425" s="1">
        <v>59.805199999999999</v>
      </c>
      <c r="J425" s="1">
        <v>1.6625000000000001</v>
      </c>
      <c r="K425" s="1">
        <v>13.7661</v>
      </c>
      <c r="L425" s="1">
        <v>10.196199999999999</v>
      </c>
      <c r="M425" s="1">
        <v>0.16089999999999999</v>
      </c>
      <c r="N425" s="1">
        <v>3.4914000000000001</v>
      </c>
      <c r="O425" s="1">
        <v>5.0278999999999998</v>
      </c>
      <c r="P425" s="1">
        <v>4.1702000000000004</v>
      </c>
      <c r="Q425" s="1">
        <v>1.2069000000000001</v>
      </c>
      <c r="R425" s="1">
        <v>0.2601</v>
      </c>
      <c r="S425" s="1">
        <v>0</v>
      </c>
      <c r="T425" s="62">
        <v>99.747399999999999</v>
      </c>
      <c r="U425" s="118">
        <v>5.3771000000000004</v>
      </c>
      <c r="V425" s="139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2:41" x14ac:dyDescent="0.25">
      <c r="B426" s="2" t="s">
        <v>21</v>
      </c>
      <c r="C426" s="2"/>
      <c r="D426" s="2" t="s">
        <v>42</v>
      </c>
      <c r="E426" s="2" t="s">
        <v>41</v>
      </c>
      <c r="F426" s="2">
        <v>1</v>
      </c>
      <c r="G426" s="2">
        <v>1100</v>
      </c>
      <c r="H426" s="2">
        <v>0</v>
      </c>
      <c r="I426" s="1">
        <v>59.572000000000003</v>
      </c>
      <c r="J426" s="1">
        <v>1.7153</v>
      </c>
      <c r="K426" s="1">
        <v>13.7097</v>
      </c>
      <c r="L426" s="1">
        <v>10.629200000000001</v>
      </c>
      <c r="M426" s="1">
        <v>0.2293</v>
      </c>
      <c r="N426" s="1">
        <v>3.56</v>
      </c>
      <c r="O426" s="1">
        <v>5.1185</v>
      </c>
      <c r="P426" s="1">
        <v>4.0909000000000004</v>
      </c>
      <c r="Q426" s="1">
        <v>1.1408</v>
      </c>
      <c r="R426" s="1">
        <v>0.33510000000000001</v>
      </c>
      <c r="S426" s="1">
        <v>0</v>
      </c>
      <c r="T426" s="62">
        <v>100.10079999999999</v>
      </c>
      <c r="U426" s="118">
        <v>5.2317</v>
      </c>
      <c r="V426" s="139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2:41" x14ac:dyDescent="0.25">
      <c r="B427" s="2" t="s">
        <v>21</v>
      </c>
      <c r="C427" s="2"/>
      <c r="D427" s="2" t="s">
        <v>42</v>
      </c>
      <c r="E427" s="2" t="s">
        <v>43</v>
      </c>
      <c r="F427" s="2">
        <v>1</v>
      </c>
      <c r="G427" s="2">
        <v>1100</v>
      </c>
      <c r="H427" s="2">
        <v>0</v>
      </c>
      <c r="I427" s="1">
        <v>58.374899999999997</v>
      </c>
      <c r="J427" s="1">
        <v>1.8574999999999999</v>
      </c>
      <c r="K427" s="1">
        <v>13.6226</v>
      </c>
      <c r="L427" s="1">
        <v>10.713200000000001</v>
      </c>
      <c r="M427" s="1">
        <v>0.25679999999999997</v>
      </c>
      <c r="N427" s="1">
        <v>3.5533999999999999</v>
      </c>
      <c r="O427" s="1">
        <v>5.3654999999999999</v>
      </c>
      <c r="P427" s="1">
        <v>4.0612000000000004</v>
      </c>
      <c r="Q427" s="1">
        <v>1.1138999999999999</v>
      </c>
      <c r="R427" s="1">
        <v>0.33119999999999999</v>
      </c>
      <c r="S427" s="1">
        <v>0</v>
      </c>
      <c r="T427" s="62">
        <v>99.250199999999992</v>
      </c>
      <c r="U427" s="118">
        <v>5.1751000000000005</v>
      </c>
      <c r="V427" s="139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2:41" x14ac:dyDescent="0.25">
      <c r="B428" s="2" t="s">
        <v>21</v>
      </c>
      <c r="C428" s="2"/>
      <c r="D428" s="2" t="s">
        <v>42</v>
      </c>
      <c r="E428" s="2" t="s">
        <v>44</v>
      </c>
      <c r="F428" s="2">
        <v>1</v>
      </c>
      <c r="G428" s="2">
        <v>1100</v>
      </c>
      <c r="H428" s="2">
        <v>0</v>
      </c>
      <c r="I428" s="1">
        <v>58.537999999999997</v>
      </c>
      <c r="J428" s="1">
        <v>1.7861</v>
      </c>
      <c r="K428" s="1">
        <v>13.6143</v>
      </c>
      <c r="L428" s="1">
        <v>10.7118</v>
      </c>
      <c r="M428" s="1">
        <v>0.22439999999999999</v>
      </c>
      <c r="N428" s="1">
        <v>3.6126</v>
      </c>
      <c r="O428" s="1">
        <v>5.2457000000000003</v>
      </c>
      <c r="P428" s="1">
        <v>4.1089000000000002</v>
      </c>
      <c r="Q428" s="1">
        <v>1.1473</v>
      </c>
      <c r="R428" s="1">
        <v>0.3019</v>
      </c>
      <c r="S428" s="1">
        <v>0</v>
      </c>
      <c r="T428" s="62">
        <v>99.291000000000011</v>
      </c>
      <c r="U428" s="118">
        <v>5.2561999999999998</v>
      </c>
      <c r="V428" s="139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2:41" x14ac:dyDescent="0.25">
      <c r="B429" s="2" t="s">
        <v>21</v>
      </c>
      <c r="C429" s="2"/>
      <c r="D429" s="2" t="s">
        <v>42</v>
      </c>
      <c r="E429" s="2" t="s">
        <v>45</v>
      </c>
      <c r="F429" s="2">
        <v>1</v>
      </c>
      <c r="G429" s="2">
        <v>1100</v>
      </c>
      <c r="H429" s="2">
        <v>0</v>
      </c>
      <c r="I429" s="1">
        <v>59.7532</v>
      </c>
      <c r="J429" s="1">
        <v>1.7285999999999999</v>
      </c>
      <c r="K429" s="1">
        <v>13.6275</v>
      </c>
      <c r="L429" s="1">
        <v>10.301399999999999</v>
      </c>
      <c r="M429" s="1">
        <v>0.25600000000000001</v>
      </c>
      <c r="N429" s="1">
        <v>3.6244999999999998</v>
      </c>
      <c r="O429" s="1">
        <v>5.1402000000000001</v>
      </c>
      <c r="P429" s="1">
        <v>4.0496999999999996</v>
      </c>
      <c r="Q429" s="1">
        <v>1.2054</v>
      </c>
      <c r="R429" s="1">
        <v>0.25700000000000001</v>
      </c>
      <c r="S429" s="1">
        <v>0</v>
      </c>
      <c r="T429" s="62">
        <v>99.9435</v>
      </c>
      <c r="U429" s="118">
        <v>5.2550999999999997</v>
      </c>
      <c r="V429" s="139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2:41" x14ac:dyDescent="0.25">
      <c r="B430" s="2" t="s">
        <v>21</v>
      </c>
      <c r="C430" s="2"/>
      <c r="D430" s="2" t="s">
        <v>42</v>
      </c>
      <c r="E430" s="2" t="s">
        <v>218</v>
      </c>
      <c r="F430" s="2">
        <v>1</v>
      </c>
      <c r="G430" s="2">
        <v>1100</v>
      </c>
      <c r="H430" s="2">
        <v>0</v>
      </c>
      <c r="I430" s="1">
        <v>59.695999999999998</v>
      </c>
      <c r="J430" s="1">
        <v>1.643</v>
      </c>
      <c r="K430" s="1">
        <v>13.518000000000001</v>
      </c>
      <c r="L430" s="1">
        <v>9.0289999999999999</v>
      </c>
      <c r="M430" s="1">
        <v>0.20100000000000001</v>
      </c>
      <c r="N430" s="1">
        <v>3.427</v>
      </c>
      <c r="O430" s="1">
        <v>4.4420000000000002</v>
      </c>
      <c r="P430" s="1">
        <v>4.3099999999999996</v>
      </c>
      <c r="Q430" s="1">
        <v>1.2390000000000001</v>
      </c>
      <c r="R430" s="1">
        <v>0.20200000000000001</v>
      </c>
      <c r="S430" s="1">
        <v>1.4999999999999999E-2</v>
      </c>
      <c r="T430" s="62">
        <v>97.721999999999994</v>
      </c>
      <c r="U430" s="118">
        <v>5.5489999999999995</v>
      </c>
      <c r="V430" s="139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2:41" x14ac:dyDescent="0.25">
      <c r="B431" s="2" t="s">
        <v>21</v>
      </c>
      <c r="C431" s="2"/>
      <c r="D431" s="2" t="s">
        <v>42</v>
      </c>
      <c r="E431" s="2" t="s">
        <v>219</v>
      </c>
      <c r="F431" s="2">
        <v>1</v>
      </c>
      <c r="G431" s="2">
        <v>1100</v>
      </c>
      <c r="H431" s="2">
        <v>0</v>
      </c>
      <c r="I431" s="1">
        <v>58.665999999999997</v>
      </c>
      <c r="J431" s="1">
        <v>1.6579999999999999</v>
      </c>
      <c r="K431" s="1">
        <v>13.464</v>
      </c>
      <c r="L431" s="1">
        <v>9.7370000000000001</v>
      </c>
      <c r="M431" s="1">
        <v>0.26200000000000001</v>
      </c>
      <c r="N431" s="1">
        <v>3.569</v>
      </c>
      <c r="O431" s="1">
        <v>4.7050000000000001</v>
      </c>
      <c r="P431" s="1">
        <v>4.0350000000000001</v>
      </c>
      <c r="Q431" s="1">
        <v>1.1719999999999999</v>
      </c>
      <c r="R431" s="1">
        <v>0.27200000000000002</v>
      </c>
      <c r="S431" s="1">
        <v>3.5000000000000003E-2</v>
      </c>
      <c r="T431" s="62">
        <v>97.574999999999989</v>
      </c>
      <c r="U431" s="118">
        <v>5.2069999999999999</v>
      </c>
      <c r="V431" s="139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2:41" x14ac:dyDescent="0.25">
      <c r="B432" s="2" t="s">
        <v>21</v>
      </c>
      <c r="C432" s="2"/>
      <c r="D432" s="2" t="s">
        <v>42</v>
      </c>
      <c r="E432" s="2" t="s">
        <v>220</v>
      </c>
      <c r="F432" s="2">
        <v>1</v>
      </c>
      <c r="G432" s="2">
        <v>1100</v>
      </c>
      <c r="H432" s="2">
        <v>0</v>
      </c>
      <c r="I432" s="1">
        <v>58.762999999999998</v>
      </c>
      <c r="J432" s="1">
        <v>1.5129999999999999</v>
      </c>
      <c r="K432" s="1">
        <v>13.394</v>
      </c>
      <c r="L432" s="1">
        <v>9.8640000000000008</v>
      </c>
      <c r="M432" s="1">
        <v>0.153</v>
      </c>
      <c r="N432" s="1">
        <v>3.5960000000000001</v>
      </c>
      <c r="O432" s="1">
        <v>4.883</v>
      </c>
      <c r="P432" s="1">
        <v>4.016</v>
      </c>
      <c r="Q432" s="1">
        <v>1.159</v>
      </c>
      <c r="R432" s="1">
        <v>0.21099999999999999</v>
      </c>
      <c r="S432" s="1">
        <v>1E-3</v>
      </c>
      <c r="T432" s="62">
        <v>97.553000000000026</v>
      </c>
      <c r="U432" s="118">
        <v>5.1749999999999998</v>
      </c>
      <c r="V432" s="139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x14ac:dyDescent="0.25">
      <c r="B433" s="2" t="s">
        <v>21</v>
      </c>
      <c r="C433" s="2"/>
      <c r="D433" s="2" t="s">
        <v>42</v>
      </c>
      <c r="E433" s="2" t="s">
        <v>221</v>
      </c>
      <c r="F433" s="2">
        <v>1</v>
      </c>
      <c r="G433" s="2">
        <v>1100</v>
      </c>
      <c r="H433" s="2">
        <v>0</v>
      </c>
      <c r="I433" s="1">
        <v>58.825000000000003</v>
      </c>
      <c r="J433" s="1">
        <v>1.593</v>
      </c>
      <c r="K433" s="1">
        <v>13.343999999999999</v>
      </c>
      <c r="L433" s="1">
        <v>9.9740000000000002</v>
      </c>
      <c r="M433" s="1">
        <v>0.19500000000000001</v>
      </c>
      <c r="N433" s="1">
        <v>3.6349999999999998</v>
      </c>
      <c r="O433" s="1">
        <v>4.7990000000000004</v>
      </c>
      <c r="P433" s="1">
        <v>4.1859999999999999</v>
      </c>
      <c r="Q433" s="1">
        <v>1.1850000000000001</v>
      </c>
      <c r="R433" s="1">
        <v>0.26200000000000001</v>
      </c>
      <c r="S433" s="1">
        <v>0</v>
      </c>
      <c r="T433" s="62">
        <v>97.998000000000019</v>
      </c>
      <c r="U433" s="118">
        <v>5.3710000000000004</v>
      </c>
      <c r="V433" s="139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x14ac:dyDescent="0.25">
      <c r="B434" s="2" t="s">
        <v>21</v>
      </c>
      <c r="C434" s="2"/>
      <c r="D434" s="2" t="s">
        <v>42</v>
      </c>
      <c r="E434" s="2" t="s">
        <v>222</v>
      </c>
      <c r="F434" s="2">
        <v>1</v>
      </c>
      <c r="G434" s="2">
        <v>1100</v>
      </c>
      <c r="H434" s="2">
        <v>0</v>
      </c>
      <c r="I434" s="1">
        <v>58.331000000000003</v>
      </c>
      <c r="J434" s="1">
        <v>1.667</v>
      </c>
      <c r="K434" s="1">
        <v>13.332000000000001</v>
      </c>
      <c r="L434" s="1">
        <v>10.154999999999999</v>
      </c>
      <c r="M434" s="1">
        <v>0.29299999999999998</v>
      </c>
      <c r="N434" s="1">
        <v>3.665</v>
      </c>
      <c r="O434" s="1">
        <v>4.806</v>
      </c>
      <c r="P434" s="1">
        <v>4.1840000000000002</v>
      </c>
      <c r="Q434" s="1">
        <v>1.1819999999999999</v>
      </c>
      <c r="R434" s="1">
        <v>0.18099999999999999</v>
      </c>
      <c r="S434" s="1">
        <v>7.0000000000000001E-3</v>
      </c>
      <c r="T434" s="62">
        <v>97.803000000000026</v>
      </c>
      <c r="U434" s="118">
        <v>5.3659999999999997</v>
      </c>
      <c r="V434" s="139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x14ac:dyDescent="0.25">
      <c r="B435" s="2" t="s">
        <v>21</v>
      </c>
      <c r="C435" s="2"/>
      <c r="D435" s="2" t="s">
        <v>42</v>
      </c>
      <c r="E435" s="2" t="s">
        <v>223</v>
      </c>
      <c r="F435" s="2">
        <v>1</v>
      </c>
      <c r="G435" s="2">
        <v>1100</v>
      </c>
      <c r="H435" s="2">
        <v>0</v>
      </c>
      <c r="I435" s="1">
        <v>58.155999999999999</v>
      </c>
      <c r="J435" s="1">
        <v>1.762</v>
      </c>
      <c r="K435" s="1">
        <v>13.228999999999999</v>
      </c>
      <c r="L435" s="1">
        <v>10.345000000000001</v>
      </c>
      <c r="M435" s="1">
        <v>0.17100000000000001</v>
      </c>
      <c r="N435" s="1">
        <v>3.7719999999999998</v>
      </c>
      <c r="O435" s="1">
        <v>5.0110000000000001</v>
      </c>
      <c r="P435" s="1">
        <v>4.0419999999999998</v>
      </c>
      <c r="Q435" s="1">
        <v>1.1120000000000001</v>
      </c>
      <c r="R435" s="1">
        <v>0.20100000000000001</v>
      </c>
      <c r="S435" s="1">
        <v>2E-3</v>
      </c>
      <c r="T435" s="62">
        <v>97.802999999999983</v>
      </c>
      <c r="U435" s="118">
        <v>5.1539999999999999</v>
      </c>
      <c r="V435" s="139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x14ac:dyDescent="0.25">
      <c r="B436" s="2" t="s">
        <v>21</v>
      </c>
      <c r="C436" s="2"/>
      <c r="D436" s="2" t="s">
        <v>42</v>
      </c>
      <c r="E436" s="2" t="s">
        <v>224</v>
      </c>
      <c r="F436" s="2">
        <v>1</v>
      </c>
      <c r="G436" s="2">
        <v>1100</v>
      </c>
      <c r="H436" s="2">
        <v>0</v>
      </c>
      <c r="I436" s="1">
        <v>57.546999999999997</v>
      </c>
      <c r="J436" s="1">
        <v>1.69</v>
      </c>
      <c r="K436" s="1">
        <v>13.108000000000001</v>
      </c>
      <c r="L436" s="1">
        <v>10.609</v>
      </c>
      <c r="M436" s="1">
        <v>0.216</v>
      </c>
      <c r="N436" s="1">
        <v>4.0019999999999998</v>
      </c>
      <c r="O436" s="1">
        <v>5.2370000000000001</v>
      </c>
      <c r="P436" s="1">
        <v>4.04</v>
      </c>
      <c r="Q436" s="1">
        <v>1.117</v>
      </c>
      <c r="R436" s="1">
        <v>0.36099999999999999</v>
      </c>
      <c r="S436" s="1">
        <v>6.0000000000000001E-3</v>
      </c>
      <c r="T436" s="62">
        <v>97.932999999999993</v>
      </c>
      <c r="U436" s="118">
        <v>5.157</v>
      </c>
      <c r="V436" s="139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x14ac:dyDescent="0.25">
      <c r="B437" s="2" t="s">
        <v>21</v>
      </c>
      <c r="C437" s="2"/>
      <c r="D437" s="2" t="s">
        <v>42</v>
      </c>
      <c r="E437" s="2" t="s">
        <v>228</v>
      </c>
      <c r="F437" s="2">
        <v>1</v>
      </c>
      <c r="G437" s="2">
        <v>1100</v>
      </c>
      <c r="H437" s="2">
        <v>0</v>
      </c>
      <c r="I437" s="1">
        <v>57.38</v>
      </c>
      <c r="J437" s="1">
        <v>1.728</v>
      </c>
      <c r="K437" s="1">
        <v>13.04</v>
      </c>
      <c r="L437" s="1">
        <v>10.951000000000001</v>
      </c>
      <c r="M437" s="1">
        <v>0.29199999999999998</v>
      </c>
      <c r="N437" s="1">
        <v>4.0759999999999996</v>
      </c>
      <c r="O437" s="1">
        <v>5.2240000000000002</v>
      </c>
      <c r="P437" s="1">
        <v>4.0880000000000001</v>
      </c>
      <c r="Q437" s="1">
        <v>1.091</v>
      </c>
      <c r="R437" s="1">
        <v>0.311</v>
      </c>
      <c r="S437" s="1">
        <v>8.0000000000000002E-3</v>
      </c>
      <c r="T437" s="62">
        <v>98.188999999999979</v>
      </c>
      <c r="U437" s="118">
        <v>5.1790000000000003</v>
      </c>
      <c r="V437" s="139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x14ac:dyDescent="0.25">
      <c r="A438" t="s">
        <v>227</v>
      </c>
      <c r="B438" s="2" t="s">
        <v>21</v>
      </c>
      <c r="C438" s="2"/>
      <c r="D438" s="2" t="s">
        <v>42</v>
      </c>
      <c r="E438" s="2" t="s">
        <v>229</v>
      </c>
      <c r="F438" s="2">
        <v>1</v>
      </c>
      <c r="G438" s="2">
        <v>1100</v>
      </c>
      <c r="H438" s="2">
        <v>0</v>
      </c>
      <c r="I438" s="1">
        <v>58.884999999999998</v>
      </c>
      <c r="J438" s="1">
        <v>1.6639999999999999</v>
      </c>
      <c r="K438" s="1">
        <v>13.214</v>
      </c>
      <c r="L438" s="1">
        <v>10.054</v>
      </c>
      <c r="M438" s="1">
        <v>0.23799999999999999</v>
      </c>
      <c r="N438" s="1">
        <v>3.9769999999999999</v>
      </c>
      <c r="O438" s="1">
        <v>5.1790000000000003</v>
      </c>
      <c r="P438" s="1">
        <v>4.1710000000000003</v>
      </c>
      <c r="Q438" s="1">
        <v>1.101</v>
      </c>
      <c r="R438" s="1">
        <v>0.40200000000000002</v>
      </c>
      <c r="S438" s="1">
        <v>5.6000000000000001E-2</v>
      </c>
      <c r="T438" s="62">
        <v>98.941000000000017</v>
      </c>
      <c r="U438" s="118">
        <v>5.2720000000000002</v>
      </c>
      <c r="V438" s="139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x14ac:dyDescent="0.25">
      <c r="B439" s="55" t="s">
        <v>132</v>
      </c>
      <c r="C439" s="55"/>
      <c r="D439" s="2"/>
      <c r="E439" s="2"/>
      <c r="F439" s="2"/>
      <c r="G439" s="2"/>
      <c r="H439" s="2"/>
      <c r="I439" s="44">
        <v>59.078745000000012</v>
      </c>
      <c r="J439" s="44">
        <v>1.6809200000000004</v>
      </c>
      <c r="K439" s="44">
        <v>13.56934</v>
      </c>
      <c r="L439" s="44">
        <v>10.19131</v>
      </c>
      <c r="M439" s="44">
        <v>0.22416999999999998</v>
      </c>
      <c r="N439" s="44">
        <v>3.6020349999999994</v>
      </c>
      <c r="O439" s="44">
        <v>5.0180049999999996</v>
      </c>
      <c r="P439" s="44">
        <v>4.1338150000000002</v>
      </c>
      <c r="Q439" s="44">
        <v>1.1702499999999998</v>
      </c>
      <c r="R439" s="44">
        <v>0.26905499999999993</v>
      </c>
      <c r="S439" s="44">
        <v>6.5000000000000006E-3</v>
      </c>
      <c r="T439" s="62"/>
      <c r="U439" s="116">
        <v>5.3040649999999996</v>
      </c>
      <c r="V439" s="139">
        <v>3.98</v>
      </c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x14ac:dyDescent="0.25">
      <c r="B440" s="56" t="s">
        <v>133</v>
      </c>
      <c r="C440" s="56"/>
      <c r="D440" s="8"/>
      <c r="E440" s="8"/>
      <c r="F440" s="8"/>
      <c r="G440" s="8"/>
      <c r="H440" s="8"/>
      <c r="I440" s="45">
        <v>0.86484178502867182</v>
      </c>
      <c r="J440" s="45">
        <v>7.5863336960199979E-2</v>
      </c>
      <c r="K440" s="45">
        <v>0.29288751999431623</v>
      </c>
      <c r="L440" s="45">
        <v>0.43192562091174924</v>
      </c>
      <c r="M440" s="45">
        <v>3.8592242198332447E-2</v>
      </c>
      <c r="N440" s="45">
        <v>0.21294761964043238</v>
      </c>
      <c r="O440" s="45">
        <v>0.22251996356329587</v>
      </c>
      <c r="P440" s="45">
        <v>9.1098236593944601E-2</v>
      </c>
      <c r="Q440" s="45">
        <v>4.6937287388263312E-2</v>
      </c>
      <c r="R440" s="45">
        <v>5.8173791123531333E-2</v>
      </c>
      <c r="S440" s="45">
        <v>1.4317821063276353E-2</v>
      </c>
      <c r="T440" s="63"/>
      <c r="U440" s="117">
        <v>0.12368430643333343</v>
      </c>
      <c r="V440" s="140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x14ac:dyDescent="0.25">
      <c r="B441" s="2" t="s">
        <v>22</v>
      </c>
      <c r="C441" s="2"/>
      <c r="D441" s="2" t="s">
        <v>42</v>
      </c>
      <c r="E441" s="2" t="s">
        <v>46</v>
      </c>
      <c r="F441" s="2">
        <v>3</v>
      </c>
      <c r="G441" s="2">
        <v>1165</v>
      </c>
      <c r="H441" s="2">
        <v>0</v>
      </c>
      <c r="I441" s="1">
        <v>57.927</v>
      </c>
      <c r="J441" s="1">
        <v>1.274</v>
      </c>
      <c r="K441" s="1">
        <v>16.396000000000001</v>
      </c>
      <c r="L441" s="1">
        <v>9.1660000000000004</v>
      </c>
      <c r="M441" s="1">
        <v>0.20599999999999999</v>
      </c>
      <c r="N441" s="1">
        <v>3.0339999999999998</v>
      </c>
      <c r="O441" s="1">
        <v>6.5490000000000004</v>
      </c>
      <c r="P441" s="1">
        <v>4.1029999999999998</v>
      </c>
      <c r="Q441" s="1">
        <v>0.93100000000000005</v>
      </c>
      <c r="R441" s="1">
        <v>0.26200000000000001</v>
      </c>
      <c r="S441" s="1">
        <v>0</v>
      </c>
      <c r="T441" s="62">
        <v>99.848000000000013</v>
      </c>
      <c r="U441" s="118">
        <v>5.0339999999999998</v>
      </c>
      <c r="V441" s="139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x14ac:dyDescent="0.25">
      <c r="B442" s="2" t="s">
        <v>22</v>
      </c>
      <c r="C442" s="2"/>
      <c r="D442" s="2" t="s">
        <v>42</v>
      </c>
      <c r="E442" s="2" t="s">
        <v>47</v>
      </c>
      <c r="F442" s="2">
        <v>3</v>
      </c>
      <c r="G442" s="2">
        <v>1165</v>
      </c>
      <c r="H442" s="2">
        <v>0</v>
      </c>
      <c r="I442" s="1">
        <v>58.119</v>
      </c>
      <c r="J442" s="1">
        <v>1.2589999999999999</v>
      </c>
      <c r="K442" s="1">
        <v>16.414000000000001</v>
      </c>
      <c r="L442" s="1">
        <v>9.07</v>
      </c>
      <c r="M442" s="1">
        <v>0.156</v>
      </c>
      <c r="N442" s="1">
        <v>2.871</v>
      </c>
      <c r="O442" s="1">
        <v>6.1760000000000002</v>
      </c>
      <c r="P442" s="1">
        <v>4.1319999999999997</v>
      </c>
      <c r="Q442" s="1">
        <v>0.95899999999999996</v>
      </c>
      <c r="R442" s="1">
        <v>0.26100000000000001</v>
      </c>
      <c r="S442" s="1">
        <v>0</v>
      </c>
      <c r="T442" s="62">
        <v>99.417000000000002</v>
      </c>
      <c r="U442" s="118">
        <v>5.0909999999999993</v>
      </c>
      <c r="V442" s="139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x14ac:dyDescent="0.25">
      <c r="B443" s="2" t="s">
        <v>22</v>
      </c>
      <c r="C443" s="2"/>
      <c r="D443" s="2" t="s">
        <v>42</v>
      </c>
      <c r="E443" s="2" t="s">
        <v>48</v>
      </c>
      <c r="F443" s="2">
        <v>3</v>
      </c>
      <c r="G443" s="2">
        <v>1165</v>
      </c>
      <c r="H443" s="2">
        <v>0</v>
      </c>
      <c r="I443" s="1">
        <v>57.816000000000003</v>
      </c>
      <c r="J443" s="1">
        <v>1.153</v>
      </c>
      <c r="K443" s="1">
        <v>16.547999999999998</v>
      </c>
      <c r="L443" s="1">
        <v>8.6850000000000005</v>
      </c>
      <c r="M443" s="1">
        <v>0.19800000000000001</v>
      </c>
      <c r="N443" s="1">
        <v>3.0459999999999998</v>
      </c>
      <c r="O443" s="1">
        <v>6.125</v>
      </c>
      <c r="P443" s="1">
        <v>4.09</v>
      </c>
      <c r="Q443" s="1">
        <v>0.95199999999999996</v>
      </c>
      <c r="R443" s="1">
        <v>0.22800000000000001</v>
      </c>
      <c r="S443" s="1">
        <v>0</v>
      </c>
      <c r="T443" s="62">
        <v>98.840999999999994</v>
      </c>
      <c r="U443" s="118">
        <v>5.0419999999999998</v>
      </c>
      <c r="V443" s="139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x14ac:dyDescent="0.25">
      <c r="B444" s="2" t="s">
        <v>22</v>
      </c>
      <c r="C444" s="2"/>
      <c r="D444" s="2" t="s">
        <v>42</v>
      </c>
      <c r="E444" s="2" t="s">
        <v>49</v>
      </c>
      <c r="F444" s="2">
        <v>3</v>
      </c>
      <c r="G444" s="2">
        <v>1165</v>
      </c>
      <c r="H444" s="2">
        <v>0</v>
      </c>
      <c r="I444" s="1">
        <v>57.921999999999997</v>
      </c>
      <c r="J444" s="1">
        <v>1.2909999999999999</v>
      </c>
      <c r="K444" s="1">
        <v>16.393000000000001</v>
      </c>
      <c r="L444" s="1">
        <v>9.673</v>
      </c>
      <c r="M444" s="1">
        <v>0.18099999999999999</v>
      </c>
      <c r="N444" s="1">
        <v>2.9860000000000002</v>
      </c>
      <c r="O444" s="1">
        <v>6.4489999999999998</v>
      </c>
      <c r="P444" s="1">
        <v>4.0209999999999999</v>
      </c>
      <c r="Q444" s="1">
        <v>0.96599999999999997</v>
      </c>
      <c r="R444" s="1">
        <v>0.28000000000000003</v>
      </c>
      <c r="S444" s="1">
        <v>0</v>
      </c>
      <c r="T444" s="62">
        <v>100.16199999999999</v>
      </c>
      <c r="U444" s="118">
        <v>4.9870000000000001</v>
      </c>
      <c r="V444" s="139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x14ac:dyDescent="0.25">
      <c r="B445" s="2" t="s">
        <v>22</v>
      </c>
      <c r="C445" s="2"/>
      <c r="D445" s="2" t="s">
        <v>42</v>
      </c>
      <c r="E445" s="2" t="s">
        <v>50</v>
      </c>
      <c r="F445" s="2">
        <v>3</v>
      </c>
      <c r="G445" s="2">
        <v>1165</v>
      </c>
      <c r="H445" s="2">
        <v>0</v>
      </c>
      <c r="I445" s="1">
        <v>58.283000000000001</v>
      </c>
      <c r="J445" s="1">
        <v>1.2809999999999999</v>
      </c>
      <c r="K445" s="1">
        <v>16.440000000000001</v>
      </c>
      <c r="L445" s="1">
        <v>9.3989999999999991</v>
      </c>
      <c r="M445" s="1">
        <v>0.224</v>
      </c>
      <c r="N445" s="1">
        <v>3.0659999999999998</v>
      </c>
      <c r="O445" s="1">
        <v>6.173</v>
      </c>
      <c r="P445" s="1">
        <v>3.9540000000000002</v>
      </c>
      <c r="Q445" s="1">
        <v>0.92500000000000004</v>
      </c>
      <c r="R445" s="1">
        <v>0.311</v>
      </c>
      <c r="S445" s="1">
        <v>0</v>
      </c>
      <c r="T445" s="62">
        <v>100.05600000000001</v>
      </c>
      <c r="U445" s="118">
        <v>4.8790000000000004</v>
      </c>
      <c r="V445" s="139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x14ac:dyDescent="0.25">
      <c r="B446" s="2" t="s">
        <v>22</v>
      </c>
      <c r="C446" s="2"/>
      <c r="D446" s="2" t="s">
        <v>42</v>
      </c>
      <c r="E446" s="2" t="s">
        <v>51</v>
      </c>
      <c r="F446" s="2">
        <v>3</v>
      </c>
      <c r="G446" s="2">
        <v>1165</v>
      </c>
      <c r="H446" s="2">
        <v>0</v>
      </c>
      <c r="I446" s="1">
        <v>57.606000000000002</v>
      </c>
      <c r="J446" s="1">
        <v>1.258</v>
      </c>
      <c r="K446" s="1">
        <v>16.161999999999999</v>
      </c>
      <c r="L446" s="1">
        <v>8.7929999999999993</v>
      </c>
      <c r="M446" s="1">
        <v>0.193</v>
      </c>
      <c r="N446" s="1">
        <v>3.0350000000000001</v>
      </c>
      <c r="O446" s="1">
        <v>6.3449999999999998</v>
      </c>
      <c r="P446" s="1">
        <v>3.9470000000000001</v>
      </c>
      <c r="Q446" s="1">
        <v>0.98399999999999999</v>
      </c>
      <c r="R446" s="1">
        <v>0.33600000000000002</v>
      </c>
      <c r="S446" s="1">
        <v>0</v>
      </c>
      <c r="T446" s="62">
        <v>98.659000000000006</v>
      </c>
      <c r="U446" s="118">
        <v>4.931</v>
      </c>
      <c r="V446" s="139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x14ac:dyDescent="0.25">
      <c r="B447" s="2" t="s">
        <v>22</v>
      </c>
      <c r="C447" s="2"/>
      <c r="D447" s="2" t="s">
        <v>42</v>
      </c>
      <c r="E447" s="2" t="s">
        <v>230</v>
      </c>
      <c r="F447" s="2">
        <v>3</v>
      </c>
      <c r="G447" s="2">
        <v>1165</v>
      </c>
      <c r="H447" s="2">
        <v>0</v>
      </c>
      <c r="I447" s="1">
        <v>57.152000000000001</v>
      </c>
      <c r="J447" s="1">
        <v>1.2410000000000001</v>
      </c>
      <c r="K447" s="1">
        <v>16.353999999999999</v>
      </c>
      <c r="L447" s="1">
        <v>8.9139999999999997</v>
      </c>
      <c r="M447" s="1">
        <v>0.20699999999999999</v>
      </c>
      <c r="N447" s="1">
        <v>3.0369999999999999</v>
      </c>
      <c r="O447" s="1">
        <v>6.1150000000000002</v>
      </c>
      <c r="P447" s="1">
        <v>4.2149999999999999</v>
      </c>
      <c r="Q447" s="1">
        <v>0.89600000000000002</v>
      </c>
      <c r="R447" s="1">
        <v>0.20100000000000001</v>
      </c>
      <c r="S447" s="1">
        <v>0</v>
      </c>
      <c r="T447" s="62">
        <v>98.331999999999994</v>
      </c>
      <c r="U447" s="118">
        <v>5.1109999999999998</v>
      </c>
      <c r="V447" s="139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x14ac:dyDescent="0.25">
      <c r="B448" s="2" t="s">
        <v>22</v>
      </c>
      <c r="C448" s="2"/>
      <c r="D448" s="2" t="s">
        <v>42</v>
      </c>
      <c r="E448" s="2" t="s">
        <v>231</v>
      </c>
      <c r="F448" s="2">
        <v>3</v>
      </c>
      <c r="G448" s="2">
        <v>1165</v>
      </c>
      <c r="H448" s="2">
        <v>0</v>
      </c>
      <c r="I448" s="1">
        <v>58.511000000000003</v>
      </c>
      <c r="J448" s="1">
        <v>1.2709999999999999</v>
      </c>
      <c r="K448" s="1">
        <v>16.492000000000001</v>
      </c>
      <c r="L448" s="1">
        <v>8.0660000000000007</v>
      </c>
      <c r="M448" s="1">
        <v>0.19900000000000001</v>
      </c>
      <c r="N448" s="1">
        <v>2.9049999999999998</v>
      </c>
      <c r="O448" s="1">
        <v>5.8380000000000001</v>
      </c>
      <c r="P448" s="1">
        <v>4.327</v>
      </c>
      <c r="Q448" s="1">
        <v>1.008</v>
      </c>
      <c r="R448" s="1">
        <v>0.221</v>
      </c>
      <c r="S448" s="1">
        <v>0</v>
      </c>
      <c r="T448" s="62">
        <v>98.837999999999994</v>
      </c>
      <c r="U448" s="118">
        <v>5.335</v>
      </c>
      <c r="V448" s="139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2:53" x14ac:dyDescent="0.25">
      <c r="B449" s="2" t="s">
        <v>22</v>
      </c>
      <c r="C449" s="2"/>
      <c r="D449" s="2" t="s">
        <v>42</v>
      </c>
      <c r="E449" s="2" t="s">
        <v>232</v>
      </c>
      <c r="F449" s="2">
        <v>3</v>
      </c>
      <c r="G449" s="2">
        <v>1165</v>
      </c>
      <c r="H449" s="2">
        <v>0</v>
      </c>
      <c r="I449" s="1">
        <v>58.841000000000001</v>
      </c>
      <c r="J449" s="1">
        <v>1.2789999999999999</v>
      </c>
      <c r="K449" s="1">
        <v>16.600000000000001</v>
      </c>
      <c r="L449" s="1">
        <v>8.24</v>
      </c>
      <c r="M449" s="1">
        <v>0.125</v>
      </c>
      <c r="N449" s="1">
        <v>2.7930000000000001</v>
      </c>
      <c r="O449" s="1">
        <v>5.7939999999999996</v>
      </c>
      <c r="P449" s="1">
        <v>4.1829999999999998</v>
      </c>
      <c r="Q449" s="1">
        <v>0.99399999999999999</v>
      </c>
      <c r="R449" s="1">
        <v>0.14099999999999999</v>
      </c>
      <c r="S449" s="1">
        <v>3.5999999999999997E-2</v>
      </c>
      <c r="T449" s="62">
        <v>99.025999999999996</v>
      </c>
      <c r="U449" s="118">
        <v>5.1769999999999996</v>
      </c>
      <c r="V449" s="139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2:53" x14ac:dyDescent="0.25">
      <c r="B450" s="2" t="s">
        <v>22</v>
      </c>
      <c r="C450" s="2"/>
      <c r="D450" s="2" t="s">
        <v>42</v>
      </c>
      <c r="E450" s="2" t="s">
        <v>233</v>
      </c>
      <c r="F450" s="2">
        <v>3</v>
      </c>
      <c r="G450" s="2">
        <v>1165</v>
      </c>
      <c r="H450" s="2">
        <v>0</v>
      </c>
      <c r="I450" s="1">
        <v>57.183</v>
      </c>
      <c r="J450" s="1">
        <v>1.4079999999999999</v>
      </c>
      <c r="K450" s="1">
        <v>16.309999999999999</v>
      </c>
      <c r="L450" s="1">
        <v>8.5839999999999996</v>
      </c>
      <c r="M450" s="1">
        <v>0.107</v>
      </c>
      <c r="N450" s="1">
        <v>2.96</v>
      </c>
      <c r="O450" s="1">
        <v>6.0780000000000003</v>
      </c>
      <c r="P450" s="1">
        <v>4.4480000000000004</v>
      </c>
      <c r="Q450" s="1">
        <v>0.95499999999999996</v>
      </c>
      <c r="R450" s="1">
        <v>0.18099999999999999</v>
      </c>
      <c r="S450" s="1">
        <v>2.9000000000000001E-2</v>
      </c>
      <c r="T450" s="62">
        <v>98.242999999999995</v>
      </c>
      <c r="U450" s="118">
        <v>5.4030000000000005</v>
      </c>
      <c r="V450" s="139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2:53" x14ac:dyDescent="0.25">
      <c r="B451" s="2" t="s">
        <v>22</v>
      </c>
      <c r="C451" s="2"/>
      <c r="D451" s="2" t="s">
        <v>42</v>
      </c>
      <c r="E451" s="2" t="s">
        <v>234</v>
      </c>
      <c r="F451" s="2">
        <v>3</v>
      </c>
      <c r="G451" s="2">
        <v>1165</v>
      </c>
      <c r="H451" s="2">
        <v>0</v>
      </c>
      <c r="I451" s="1">
        <v>56.954999999999998</v>
      </c>
      <c r="J451" s="1">
        <v>1.268</v>
      </c>
      <c r="K451" s="1">
        <v>16.292999999999999</v>
      </c>
      <c r="L451" s="1">
        <v>8.9510000000000005</v>
      </c>
      <c r="M451" s="1">
        <v>0.253</v>
      </c>
      <c r="N451" s="1">
        <v>2.9529999999999998</v>
      </c>
      <c r="O451" s="1">
        <v>6.0709999999999997</v>
      </c>
      <c r="P451" s="1">
        <v>4.1269999999999998</v>
      </c>
      <c r="Q451" s="1">
        <v>0.92300000000000004</v>
      </c>
      <c r="R451" s="1">
        <v>0.221</v>
      </c>
      <c r="S451" s="1">
        <v>1.7999999999999999E-2</v>
      </c>
      <c r="T451" s="62">
        <v>98.032999999999987</v>
      </c>
      <c r="U451" s="118">
        <v>5.05</v>
      </c>
      <c r="V451" s="139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2:53" x14ac:dyDescent="0.25">
      <c r="B452" s="2" t="s">
        <v>22</v>
      </c>
      <c r="C452" s="2"/>
      <c r="D452" s="2" t="s">
        <v>42</v>
      </c>
      <c r="E452" s="2" t="s">
        <v>235</v>
      </c>
      <c r="F452" s="2">
        <v>3</v>
      </c>
      <c r="G452" s="2">
        <v>1165</v>
      </c>
      <c r="H452" s="2">
        <v>0</v>
      </c>
      <c r="I452" s="1">
        <v>57.238</v>
      </c>
      <c r="J452" s="1">
        <v>1.383</v>
      </c>
      <c r="K452" s="1">
        <v>16.385999999999999</v>
      </c>
      <c r="L452" s="1">
        <v>8.8620000000000001</v>
      </c>
      <c r="M452" s="1">
        <v>0.13100000000000001</v>
      </c>
      <c r="N452" s="1">
        <v>2.9369999999999998</v>
      </c>
      <c r="O452" s="1">
        <v>6.1509999999999998</v>
      </c>
      <c r="P452" s="1">
        <v>4.1820000000000004</v>
      </c>
      <c r="Q452" s="1">
        <v>0.88</v>
      </c>
      <c r="R452" s="1">
        <v>0.26100000000000001</v>
      </c>
      <c r="S452" s="1">
        <v>0</v>
      </c>
      <c r="T452" s="62">
        <v>98.410999999999987</v>
      </c>
      <c r="U452" s="118">
        <v>5.0620000000000003</v>
      </c>
      <c r="V452" s="139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BA452" s="22"/>
    </row>
    <row r="453" spans="2:53" x14ac:dyDescent="0.25">
      <c r="B453" s="2" t="s">
        <v>22</v>
      </c>
      <c r="C453" s="2"/>
      <c r="D453" s="2" t="s">
        <v>42</v>
      </c>
      <c r="E453" s="2" t="s">
        <v>236</v>
      </c>
      <c r="F453" s="2">
        <v>3</v>
      </c>
      <c r="G453" s="2">
        <v>1165</v>
      </c>
      <c r="H453" s="2">
        <v>0</v>
      </c>
      <c r="I453" s="1">
        <v>57.832000000000001</v>
      </c>
      <c r="J453" s="1">
        <v>1.2070000000000001</v>
      </c>
      <c r="K453" s="1">
        <v>16.376000000000001</v>
      </c>
      <c r="L453" s="1">
        <v>8.7579999999999991</v>
      </c>
      <c r="M453" s="1">
        <v>0.214</v>
      </c>
      <c r="N453" s="1">
        <v>2.8759999999999999</v>
      </c>
      <c r="O453" s="1">
        <v>5.8650000000000002</v>
      </c>
      <c r="P453" s="1">
        <v>4.343</v>
      </c>
      <c r="Q453" s="1">
        <v>0.95499999999999996</v>
      </c>
      <c r="R453" s="1">
        <v>0.151</v>
      </c>
      <c r="S453" s="1">
        <v>2.4E-2</v>
      </c>
      <c r="T453" s="62">
        <v>98.600999999999999</v>
      </c>
      <c r="U453" s="118">
        <v>5.298</v>
      </c>
      <c r="V453" s="139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2:53" x14ac:dyDescent="0.25">
      <c r="B454" s="2" t="s">
        <v>22</v>
      </c>
      <c r="C454" s="2"/>
      <c r="D454" s="2" t="s">
        <v>42</v>
      </c>
      <c r="E454" s="2" t="s">
        <v>237</v>
      </c>
      <c r="F454" s="2">
        <v>3</v>
      </c>
      <c r="G454" s="2">
        <v>1165</v>
      </c>
      <c r="H454" s="2">
        <v>0</v>
      </c>
      <c r="I454" s="1">
        <v>57.325000000000003</v>
      </c>
      <c r="J454" s="1">
        <v>1.32</v>
      </c>
      <c r="K454" s="1">
        <v>16.256</v>
      </c>
      <c r="L454" s="1">
        <v>8.3949999999999996</v>
      </c>
      <c r="M454" s="1">
        <v>0.13400000000000001</v>
      </c>
      <c r="N454" s="1">
        <v>2.8530000000000002</v>
      </c>
      <c r="O454" s="1">
        <v>6.0410000000000004</v>
      </c>
      <c r="P454" s="1">
        <v>4.4989999999999997</v>
      </c>
      <c r="Q454" s="1">
        <v>0.94199999999999995</v>
      </c>
      <c r="R454" s="1">
        <v>0.26100000000000001</v>
      </c>
      <c r="S454" s="1">
        <v>1.4E-2</v>
      </c>
      <c r="T454" s="62">
        <v>98.039999999999978</v>
      </c>
      <c r="U454" s="118">
        <v>5.4409999999999998</v>
      </c>
      <c r="V454" s="139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2:53" x14ac:dyDescent="0.25">
      <c r="B455" s="55" t="s">
        <v>132</v>
      </c>
      <c r="C455" s="55"/>
      <c r="D455" s="2"/>
      <c r="E455" s="2"/>
      <c r="F455" s="2"/>
      <c r="G455" s="2"/>
      <c r="H455" s="2"/>
      <c r="I455" s="44">
        <v>57.765000000000008</v>
      </c>
      <c r="J455" s="44">
        <v>1.2780714285714285</v>
      </c>
      <c r="K455" s="44">
        <v>16.387142857142859</v>
      </c>
      <c r="L455" s="44">
        <v>8.8254285714285707</v>
      </c>
      <c r="M455" s="44">
        <v>0.1805714285714286</v>
      </c>
      <c r="N455" s="44">
        <v>2.9537142857142853</v>
      </c>
      <c r="O455" s="44">
        <v>6.1264285714285709</v>
      </c>
      <c r="P455" s="44">
        <v>4.1836428571428579</v>
      </c>
      <c r="Q455" s="44">
        <v>0.94785714285714295</v>
      </c>
      <c r="R455" s="44">
        <v>0.23685714285714288</v>
      </c>
      <c r="S455" s="44"/>
      <c r="T455" s="62"/>
      <c r="U455" s="116">
        <v>5.1315</v>
      </c>
      <c r="V455" s="139">
        <v>3.39</v>
      </c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2:53" x14ac:dyDescent="0.25">
      <c r="B456" s="56" t="s">
        <v>133</v>
      </c>
      <c r="C456" s="56"/>
      <c r="D456" s="8"/>
      <c r="E456" s="8"/>
      <c r="F456" s="8"/>
      <c r="G456" s="8"/>
      <c r="H456" s="8"/>
      <c r="I456" s="45">
        <v>0.55699178284230244</v>
      </c>
      <c r="J456" s="45">
        <v>6.3747656711943018E-2</v>
      </c>
      <c r="K456" s="45">
        <v>0.11426410509992106</v>
      </c>
      <c r="L456" s="45">
        <v>0.43291937680495057</v>
      </c>
      <c r="M456" s="45">
        <v>4.307723704752122E-2</v>
      </c>
      <c r="N456" s="45">
        <v>8.4899423366192994E-2</v>
      </c>
      <c r="O456" s="45">
        <v>0.21670884909187554</v>
      </c>
      <c r="P456" s="45">
        <v>0.16929791999397309</v>
      </c>
      <c r="Q456" s="45">
        <v>3.5494001969687432E-2</v>
      </c>
      <c r="R456" s="45">
        <v>5.6238307698109571E-2</v>
      </c>
      <c r="S456" s="45"/>
      <c r="T456" s="63"/>
      <c r="U456" s="117">
        <v>0.17466308226895663</v>
      </c>
      <c r="V456" s="140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2:53" x14ac:dyDescent="0.25">
      <c r="B457" s="2" t="s">
        <v>26</v>
      </c>
      <c r="C457" s="2"/>
      <c r="D457" s="2" t="s">
        <v>42</v>
      </c>
      <c r="E457" s="2" t="s">
        <v>34</v>
      </c>
      <c r="F457" s="2">
        <v>3</v>
      </c>
      <c r="G457" s="2">
        <v>1140</v>
      </c>
      <c r="H457" s="2">
        <v>0</v>
      </c>
      <c r="I457" s="1">
        <v>57.803600000000003</v>
      </c>
      <c r="J457" s="1">
        <v>1.5488</v>
      </c>
      <c r="K457" s="1">
        <v>14.8453</v>
      </c>
      <c r="L457" s="1">
        <v>10.7525</v>
      </c>
      <c r="M457" s="1">
        <v>0.21929999999999999</v>
      </c>
      <c r="N457" s="1">
        <v>3.5026000000000002</v>
      </c>
      <c r="O457" s="1">
        <v>6.0262000000000002</v>
      </c>
      <c r="P457" s="1">
        <v>4.0180999999999996</v>
      </c>
      <c r="Q457" s="1">
        <v>0.97570000000000001</v>
      </c>
      <c r="R457" s="1">
        <v>0.2838</v>
      </c>
      <c r="S457" s="1">
        <v>0</v>
      </c>
      <c r="T457" s="62">
        <v>99.97590000000001</v>
      </c>
      <c r="U457" s="118">
        <v>4.9937999999999994</v>
      </c>
      <c r="V457" s="139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2:53" x14ac:dyDescent="0.25">
      <c r="B458" s="2" t="s">
        <v>26</v>
      </c>
      <c r="C458" s="2"/>
      <c r="D458" s="2" t="s">
        <v>42</v>
      </c>
      <c r="E458" s="2" t="s">
        <v>35</v>
      </c>
      <c r="F458" s="2">
        <v>3</v>
      </c>
      <c r="G458" s="2">
        <v>1140</v>
      </c>
      <c r="H458" s="2">
        <v>0</v>
      </c>
      <c r="I458" s="1">
        <v>58.363</v>
      </c>
      <c r="J458" s="1">
        <v>1.5885</v>
      </c>
      <c r="K458" s="1">
        <v>14.816599999999999</v>
      </c>
      <c r="L458" s="1">
        <v>10.5448</v>
      </c>
      <c r="M458" s="1">
        <v>0.24349999999999999</v>
      </c>
      <c r="N458" s="1">
        <v>3.4603999999999999</v>
      </c>
      <c r="O458" s="1">
        <v>6.1910999999999996</v>
      </c>
      <c r="P458" s="1">
        <v>3.9390999999999998</v>
      </c>
      <c r="Q458" s="1">
        <v>0.94750000000000001</v>
      </c>
      <c r="R458" s="1">
        <v>0.31130000000000002</v>
      </c>
      <c r="S458" s="1">
        <v>0</v>
      </c>
      <c r="T458" s="62">
        <v>100.4058</v>
      </c>
      <c r="U458" s="118">
        <v>4.8865999999999996</v>
      </c>
      <c r="V458" s="139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2:53" x14ac:dyDescent="0.25">
      <c r="B459" s="2" t="s">
        <v>26</v>
      </c>
      <c r="C459" s="2"/>
      <c r="D459" s="2" t="s">
        <v>42</v>
      </c>
      <c r="E459" s="2" t="s">
        <v>36</v>
      </c>
      <c r="F459" s="2">
        <v>3</v>
      </c>
      <c r="G459" s="2">
        <v>1140</v>
      </c>
      <c r="H459" s="2">
        <v>0</v>
      </c>
      <c r="I459" s="1">
        <v>57.860300000000002</v>
      </c>
      <c r="J459" s="1">
        <v>1.5291999999999999</v>
      </c>
      <c r="K459" s="1">
        <v>14.853300000000001</v>
      </c>
      <c r="L459" s="1">
        <v>11.0548</v>
      </c>
      <c r="M459" s="1">
        <v>0.23419999999999999</v>
      </c>
      <c r="N459" s="1">
        <v>3.6389999999999998</v>
      </c>
      <c r="O459" s="1">
        <v>6.3197000000000001</v>
      </c>
      <c r="P459" s="1">
        <v>3.8344999999999998</v>
      </c>
      <c r="Q459" s="1">
        <v>0.9667</v>
      </c>
      <c r="R459" s="1">
        <v>0.2989</v>
      </c>
      <c r="S459" s="1">
        <v>0</v>
      </c>
      <c r="T459" s="62">
        <v>100.59060000000001</v>
      </c>
      <c r="U459" s="118">
        <v>4.8011999999999997</v>
      </c>
      <c r="V459" s="139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2:53" x14ac:dyDescent="0.25">
      <c r="B460" s="2" t="s">
        <v>26</v>
      </c>
      <c r="C460" s="2"/>
      <c r="D460" s="2" t="s">
        <v>42</v>
      </c>
      <c r="E460" s="2" t="s">
        <v>37</v>
      </c>
      <c r="F460" s="2">
        <v>3</v>
      </c>
      <c r="G460" s="2">
        <v>1140</v>
      </c>
      <c r="H460" s="2">
        <v>0</v>
      </c>
      <c r="I460" s="1">
        <v>56.912100000000002</v>
      </c>
      <c r="J460" s="1">
        <v>1.5381</v>
      </c>
      <c r="K460" s="1">
        <v>14.8537</v>
      </c>
      <c r="L460" s="1">
        <v>11.030900000000001</v>
      </c>
      <c r="M460" s="1">
        <v>0.22159999999999999</v>
      </c>
      <c r="N460" s="1">
        <v>3.5026000000000002</v>
      </c>
      <c r="O460" s="1">
        <v>6.3806000000000003</v>
      </c>
      <c r="P460" s="1">
        <v>3.9763999999999999</v>
      </c>
      <c r="Q460" s="1">
        <v>0.95050000000000001</v>
      </c>
      <c r="R460" s="1">
        <v>0.25180000000000002</v>
      </c>
      <c r="S460" s="1">
        <v>0</v>
      </c>
      <c r="T460" s="62">
        <v>99.618300000000005</v>
      </c>
      <c r="U460" s="118">
        <v>4.9268999999999998</v>
      </c>
      <c r="V460" s="139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2:53" x14ac:dyDescent="0.25">
      <c r="B461" s="2" t="s">
        <v>26</v>
      </c>
      <c r="C461" s="2"/>
      <c r="D461" s="2" t="s">
        <v>42</v>
      </c>
      <c r="E461" s="2" t="s">
        <v>38</v>
      </c>
      <c r="F461" s="2">
        <v>3</v>
      </c>
      <c r="G461" s="2">
        <v>1140</v>
      </c>
      <c r="H461" s="2">
        <v>0</v>
      </c>
      <c r="I461" s="1">
        <v>58.0261</v>
      </c>
      <c r="J461" s="1">
        <v>1.4773000000000001</v>
      </c>
      <c r="K461" s="1">
        <v>14.9946</v>
      </c>
      <c r="L461" s="1">
        <v>10.7186</v>
      </c>
      <c r="M461" s="1">
        <v>0.1578</v>
      </c>
      <c r="N461" s="1">
        <v>3.4001000000000001</v>
      </c>
      <c r="O461" s="1">
        <v>6.2020999999999997</v>
      </c>
      <c r="P461" s="1">
        <v>3.9281000000000001</v>
      </c>
      <c r="Q461" s="1">
        <v>0.92759999999999998</v>
      </c>
      <c r="R461" s="1">
        <v>0.28470000000000001</v>
      </c>
      <c r="S461" s="1">
        <v>0</v>
      </c>
      <c r="T461" s="62">
        <v>100.11699999999999</v>
      </c>
      <c r="U461" s="118">
        <v>4.8557000000000006</v>
      </c>
      <c r="V461" s="139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2:53" x14ac:dyDescent="0.25">
      <c r="B462" s="2" t="s">
        <v>26</v>
      </c>
      <c r="C462" s="2"/>
      <c r="D462" s="2" t="s">
        <v>42</v>
      </c>
      <c r="E462" s="2" t="s">
        <v>39</v>
      </c>
      <c r="F462" s="2">
        <v>3</v>
      </c>
      <c r="G462" s="2">
        <v>1140</v>
      </c>
      <c r="H462" s="2">
        <v>0</v>
      </c>
      <c r="I462" s="1">
        <v>57.506399999999999</v>
      </c>
      <c r="J462" s="1">
        <v>1.4157</v>
      </c>
      <c r="K462" s="1">
        <v>14.9793</v>
      </c>
      <c r="L462" s="1">
        <v>10.785500000000001</v>
      </c>
      <c r="M462" s="1">
        <v>0.20710000000000001</v>
      </c>
      <c r="N462" s="1">
        <v>3.4693000000000001</v>
      </c>
      <c r="O462" s="1">
        <v>6.2664999999999997</v>
      </c>
      <c r="P462" s="1">
        <v>3.9668000000000001</v>
      </c>
      <c r="Q462" s="1">
        <v>0.94040000000000001</v>
      </c>
      <c r="R462" s="1">
        <v>0.28999999999999998</v>
      </c>
      <c r="S462" s="1">
        <v>0</v>
      </c>
      <c r="T462" s="62">
        <v>99.826999999999998</v>
      </c>
      <c r="U462" s="118">
        <v>4.9072000000000005</v>
      </c>
      <c r="V462" s="139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2:53" x14ac:dyDescent="0.25">
      <c r="B463" s="2" t="s">
        <v>26</v>
      </c>
      <c r="C463" s="2"/>
      <c r="D463" s="2" t="s">
        <v>42</v>
      </c>
      <c r="E463" s="2" t="s">
        <v>40</v>
      </c>
      <c r="F463" s="2">
        <v>3</v>
      </c>
      <c r="G463" s="2">
        <v>1140</v>
      </c>
      <c r="H463" s="2">
        <v>0</v>
      </c>
      <c r="I463" s="1">
        <v>57.747399999999999</v>
      </c>
      <c r="J463" s="1">
        <v>1.64</v>
      </c>
      <c r="K463" s="1">
        <v>15.2103</v>
      </c>
      <c r="L463" s="1">
        <v>10.2814</v>
      </c>
      <c r="M463" s="1">
        <v>0.20030000000000001</v>
      </c>
      <c r="N463" s="1">
        <v>3.3388</v>
      </c>
      <c r="O463" s="1">
        <v>6.1828000000000003</v>
      </c>
      <c r="P463" s="1">
        <v>3.8725999999999998</v>
      </c>
      <c r="Q463" s="1">
        <v>0.96899999999999997</v>
      </c>
      <c r="R463" s="1">
        <v>0.2366</v>
      </c>
      <c r="S463" s="1">
        <v>0</v>
      </c>
      <c r="T463" s="62">
        <v>99.679200000000009</v>
      </c>
      <c r="U463" s="118">
        <v>4.8415999999999997</v>
      </c>
      <c r="V463" s="139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2:53" x14ac:dyDescent="0.25">
      <c r="B464" s="2" t="s">
        <v>26</v>
      </c>
      <c r="C464" s="2"/>
      <c r="D464" s="2" t="s">
        <v>42</v>
      </c>
      <c r="E464" s="2" t="s">
        <v>41</v>
      </c>
      <c r="F464" s="2">
        <v>3</v>
      </c>
      <c r="G464" s="2">
        <v>1140</v>
      </c>
      <c r="H464" s="2">
        <v>0</v>
      </c>
      <c r="I464" s="1">
        <v>57.443800000000003</v>
      </c>
      <c r="J464" s="1">
        <v>1.5307999999999999</v>
      </c>
      <c r="K464" s="1">
        <v>15.066700000000001</v>
      </c>
      <c r="L464" s="1">
        <v>10.537100000000001</v>
      </c>
      <c r="M464" s="1">
        <v>0.2384</v>
      </c>
      <c r="N464" s="1">
        <v>3.3969</v>
      </c>
      <c r="O464" s="1">
        <v>6.0744999999999996</v>
      </c>
      <c r="P464" s="1">
        <v>4.1081000000000003</v>
      </c>
      <c r="Q464" s="1">
        <v>0.9879</v>
      </c>
      <c r="R464" s="1">
        <v>0.3175</v>
      </c>
      <c r="S464" s="1">
        <v>0</v>
      </c>
      <c r="T464" s="62">
        <v>99.701699999999988</v>
      </c>
      <c r="U464" s="118">
        <v>5.0960000000000001</v>
      </c>
      <c r="V464" s="139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x14ac:dyDescent="0.25">
      <c r="B465" s="2" t="s">
        <v>26</v>
      </c>
      <c r="C465" s="2"/>
      <c r="D465" s="2" t="s">
        <v>42</v>
      </c>
      <c r="E465" s="2" t="s">
        <v>43</v>
      </c>
      <c r="F465" s="2">
        <v>3</v>
      </c>
      <c r="G465" s="2">
        <v>1140</v>
      </c>
      <c r="H465" s="2">
        <v>0</v>
      </c>
      <c r="I465" s="1">
        <v>59.027099999999997</v>
      </c>
      <c r="J465" s="1">
        <v>1.4266000000000001</v>
      </c>
      <c r="K465" s="1">
        <v>15.410500000000001</v>
      </c>
      <c r="L465" s="1">
        <v>9.7189999999999994</v>
      </c>
      <c r="M465" s="1">
        <v>0.20780000000000001</v>
      </c>
      <c r="N465" s="1">
        <v>3.1456</v>
      </c>
      <c r="O465" s="1">
        <v>5.8735999999999997</v>
      </c>
      <c r="P465" s="1">
        <v>4.2016999999999998</v>
      </c>
      <c r="Q465" s="1">
        <v>1.04</v>
      </c>
      <c r="R465" s="1">
        <v>0.23400000000000001</v>
      </c>
      <c r="S465" s="1">
        <v>0</v>
      </c>
      <c r="T465" s="62">
        <v>100.2859</v>
      </c>
      <c r="U465" s="118">
        <v>5.2416999999999998</v>
      </c>
      <c r="V465" s="139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x14ac:dyDescent="0.25">
      <c r="B466" s="2" t="s">
        <v>26</v>
      </c>
      <c r="C466" s="2"/>
      <c r="D466" s="2" t="s">
        <v>42</v>
      </c>
      <c r="E466" s="2" t="s">
        <v>44</v>
      </c>
      <c r="F466" s="2">
        <v>3</v>
      </c>
      <c r="G466" s="2">
        <v>1140</v>
      </c>
      <c r="H466" s="2">
        <v>0</v>
      </c>
      <c r="I466" s="1">
        <v>59.447000000000003</v>
      </c>
      <c r="J466" s="1">
        <v>1.3915999999999999</v>
      </c>
      <c r="K466" s="1">
        <v>15.276</v>
      </c>
      <c r="L466" s="1">
        <v>9.8423999999999996</v>
      </c>
      <c r="M466" s="1">
        <v>0.15409999999999999</v>
      </c>
      <c r="N466" s="1">
        <v>3.0430000000000001</v>
      </c>
      <c r="O466" s="1">
        <v>5.7327000000000004</v>
      </c>
      <c r="P466" s="1">
        <v>4.1558999999999999</v>
      </c>
      <c r="Q466" s="1">
        <v>1.0713999999999999</v>
      </c>
      <c r="R466" s="1">
        <v>0.2893</v>
      </c>
      <c r="S466" s="1">
        <v>0</v>
      </c>
      <c r="T466" s="62">
        <v>100.40339999999999</v>
      </c>
      <c r="U466" s="118">
        <v>5.2272999999999996</v>
      </c>
      <c r="V466" s="139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x14ac:dyDescent="0.25">
      <c r="B467" s="2" t="s">
        <v>26</v>
      </c>
      <c r="C467" s="2"/>
      <c r="D467" s="2" t="s">
        <v>42</v>
      </c>
      <c r="E467" s="2" t="s">
        <v>45</v>
      </c>
      <c r="F467" s="2">
        <v>3</v>
      </c>
      <c r="G467" s="2">
        <v>1140</v>
      </c>
      <c r="H467" s="2">
        <v>0</v>
      </c>
      <c r="I467" s="1">
        <v>59.1053</v>
      </c>
      <c r="J467" s="1">
        <v>1.4719</v>
      </c>
      <c r="K467" s="1">
        <v>15.402200000000001</v>
      </c>
      <c r="L467" s="1">
        <v>9.3524999999999991</v>
      </c>
      <c r="M467" s="1">
        <v>0.1847</v>
      </c>
      <c r="N467" s="1">
        <v>2.9687000000000001</v>
      </c>
      <c r="O467" s="1">
        <v>5.7770000000000001</v>
      </c>
      <c r="P467" s="1">
        <v>4.0987</v>
      </c>
      <c r="Q467" s="1">
        <v>1.0802</v>
      </c>
      <c r="R467" s="1">
        <v>0.30159999999999998</v>
      </c>
      <c r="S467" s="1">
        <v>0</v>
      </c>
      <c r="T467" s="62">
        <v>99.742799999999988</v>
      </c>
      <c r="U467" s="118">
        <v>5.1789000000000005</v>
      </c>
      <c r="V467" s="139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x14ac:dyDescent="0.25">
      <c r="A468" t="s">
        <v>227</v>
      </c>
      <c r="B468" s="2" t="s">
        <v>26</v>
      </c>
      <c r="C468" s="2"/>
      <c r="D468" s="2" t="s">
        <v>42</v>
      </c>
      <c r="E468" s="2" t="s">
        <v>216</v>
      </c>
      <c r="F468" s="2">
        <v>3</v>
      </c>
      <c r="G468" s="2">
        <v>1140</v>
      </c>
      <c r="H468" s="2">
        <v>0</v>
      </c>
      <c r="I468" s="1">
        <v>56.938000000000002</v>
      </c>
      <c r="J468" s="1">
        <v>1.5529999999999999</v>
      </c>
      <c r="K468" s="1">
        <v>14.867000000000001</v>
      </c>
      <c r="L468" s="1">
        <v>10.532</v>
      </c>
      <c r="M468" s="1">
        <v>0.253</v>
      </c>
      <c r="N468" s="1">
        <v>3.528</v>
      </c>
      <c r="O468" s="1">
        <v>5.859</v>
      </c>
      <c r="P468" s="1">
        <v>3.9790000000000001</v>
      </c>
      <c r="Q468" s="1">
        <v>0.93500000000000005</v>
      </c>
      <c r="R468" s="1">
        <v>0.33100000000000002</v>
      </c>
      <c r="S468" s="1">
        <v>3.7999999999999999E-2</v>
      </c>
      <c r="T468" s="62">
        <v>98.813000000000002</v>
      </c>
      <c r="U468" s="118">
        <v>4.9139999999999997</v>
      </c>
      <c r="V468" s="139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x14ac:dyDescent="0.25">
      <c r="A469" t="s">
        <v>227</v>
      </c>
      <c r="B469" s="2" t="s">
        <v>26</v>
      </c>
      <c r="C469" s="2"/>
      <c r="D469" s="2" t="s">
        <v>42</v>
      </c>
      <c r="E469" s="2" t="s">
        <v>217</v>
      </c>
      <c r="F469" s="2">
        <v>3</v>
      </c>
      <c r="G469" s="2">
        <v>1140</v>
      </c>
      <c r="H469" s="2">
        <v>0</v>
      </c>
      <c r="I469" s="1">
        <v>57.656999999999996</v>
      </c>
      <c r="J469" s="1">
        <v>1.603</v>
      </c>
      <c r="K469" s="1">
        <v>14.842000000000001</v>
      </c>
      <c r="L469" s="1">
        <v>9.8719999999999999</v>
      </c>
      <c r="M469" s="1">
        <v>0.25600000000000001</v>
      </c>
      <c r="N469" s="1">
        <v>3.512</v>
      </c>
      <c r="O469" s="1">
        <v>5.7439999999999998</v>
      </c>
      <c r="P469" s="1">
        <v>4.1189999999999998</v>
      </c>
      <c r="Q469" s="1">
        <v>1.026</v>
      </c>
      <c r="R469" s="1">
        <v>0.26100000000000001</v>
      </c>
      <c r="S469" s="1">
        <v>2.8000000000000001E-2</v>
      </c>
      <c r="T469" s="62">
        <v>98.92</v>
      </c>
      <c r="U469" s="118">
        <v>5.1449999999999996</v>
      </c>
      <c r="V469" s="139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x14ac:dyDescent="0.25">
      <c r="B470" s="2" t="s">
        <v>26</v>
      </c>
      <c r="C470" s="2"/>
      <c r="D470" s="2" t="s">
        <v>42</v>
      </c>
      <c r="E470" s="2" t="s">
        <v>218</v>
      </c>
      <c r="F470" s="2">
        <v>3</v>
      </c>
      <c r="G470" s="2">
        <v>1140</v>
      </c>
      <c r="H470" s="2">
        <v>0</v>
      </c>
      <c r="I470" s="1">
        <v>57.942999999999998</v>
      </c>
      <c r="J470" s="1">
        <v>1.4019999999999999</v>
      </c>
      <c r="K470" s="1">
        <v>15.146000000000001</v>
      </c>
      <c r="L470" s="1">
        <v>9.8550000000000004</v>
      </c>
      <c r="M470" s="1">
        <v>0.186</v>
      </c>
      <c r="N470" s="1">
        <v>3.2879999999999998</v>
      </c>
      <c r="O470" s="1">
        <v>5.9729999999999999</v>
      </c>
      <c r="P470" s="1">
        <v>3.9870000000000001</v>
      </c>
      <c r="Q470" s="1">
        <v>0.96899999999999997</v>
      </c>
      <c r="R470" s="1">
        <v>0.21099999999999999</v>
      </c>
      <c r="S470" s="1">
        <v>0</v>
      </c>
      <c r="T470" s="62">
        <v>98.96</v>
      </c>
      <c r="U470" s="118">
        <v>4.9560000000000004</v>
      </c>
      <c r="V470" s="139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x14ac:dyDescent="0.25">
      <c r="B471" s="2" t="s">
        <v>26</v>
      </c>
      <c r="C471" s="2"/>
      <c r="D471" s="2" t="s">
        <v>42</v>
      </c>
      <c r="E471" s="2" t="s">
        <v>219</v>
      </c>
      <c r="F471" s="2">
        <v>3</v>
      </c>
      <c r="G471" s="2">
        <v>1140</v>
      </c>
      <c r="H471" s="2">
        <v>0</v>
      </c>
      <c r="I471" s="1">
        <v>57.249000000000002</v>
      </c>
      <c r="J471" s="1">
        <v>1.6080000000000001</v>
      </c>
      <c r="K471" s="1">
        <v>14.762</v>
      </c>
      <c r="L471" s="1">
        <v>10.366</v>
      </c>
      <c r="M471" s="1">
        <v>0.25900000000000001</v>
      </c>
      <c r="N471" s="1">
        <v>3.5419999999999998</v>
      </c>
      <c r="O471" s="1">
        <v>5.8620000000000001</v>
      </c>
      <c r="P471" s="1">
        <v>3.8420000000000001</v>
      </c>
      <c r="Q471" s="1">
        <v>0.92900000000000005</v>
      </c>
      <c r="R471" s="1">
        <v>0.221</v>
      </c>
      <c r="S471" s="1">
        <v>0</v>
      </c>
      <c r="T471" s="62">
        <v>98.64</v>
      </c>
      <c r="U471" s="118">
        <v>4.7709999999999999</v>
      </c>
      <c r="V471" s="139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x14ac:dyDescent="0.25">
      <c r="B472" s="2" t="s">
        <v>26</v>
      </c>
      <c r="C472" s="2"/>
      <c r="D472" s="2" t="s">
        <v>42</v>
      </c>
      <c r="E472" s="2" t="s">
        <v>220</v>
      </c>
      <c r="F472" s="2">
        <v>3</v>
      </c>
      <c r="G472" s="2">
        <v>1140</v>
      </c>
      <c r="H472" s="2">
        <v>0</v>
      </c>
      <c r="I472" s="1">
        <v>56.982999999999997</v>
      </c>
      <c r="J472" s="1">
        <v>1.4379999999999999</v>
      </c>
      <c r="K472" s="1">
        <v>15.164</v>
      </c>
      <c r="L472" s="1">
        <v>10.519</v>
      </c>
      <c r="M472" s="1">
        <v>0.20699999999999999</v>
      </c>
      <c r="N472" s="1">
        <v>3.5649999999999999</v>
      </c>
      <c r="O472" s="1">
        <v>5.8780000000000001</v>
      </c>
      <c r="P472" s="1">
        <v>4.0110000000000001</v>
      </c>
      <c r="Q472" s="1">
        <v>0.91100000000000003</v>
      </c>
      <c r="R472" s="1">
        <v>0.29099999999999998</v>
      </c>
      <c r="S472" s="1">
        <v>0</v>
      </c>
      <c r="T472" s="62">
        <v>98.966999999999985</v>
      </c>
      <c r="U472" s="118">
        <v>4.9220000000000006</v>
      </c>
      <c r="V472" s="139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x14ac:dyDescent="0.25">
      <c r="B473" s="2" t="s">
        <v>26</v>
      </c>
      <c r="C473" s="2"/>
      <c r="D473" s="2" t="s">
        <v>42</v>
      </c>
      <c r="E473" s="2" t="s">
        <v>221</v>
      </c>
      <c r="F473" s="2">
        <v>3</v>
      </c>
      <c r="G473" s="2">
        <v>1140</v>
      </c>
      <c r="H473" s="2">
        <v>0</v>
      </c>
      <c r="I473" s="1">
        <v>57.168999999999997</v>
      </c>
      <c r="J473" s="1">
        <v>1.4370000000000001</v>
      </c>
      <c r="K473" s="1">
        <v>15.276999999999999</v>
      </c>
      <c r="L473" s="1">
        <v>10.199999999999999</v>
      </c>
      <c r="M473" s="1">
        <v>0.25600000000000001</v>
      </c>
      <c r="N473" s="1">
        <v>3.3969999999999998</v>
      </c>
      <c r="O473" s="1">
        <v>5.968</v>
      </c>
      <c r="P473" s="1">
        <v>3.927</v>
      </c>
      <c r="Q473" s="1">
        <v>0.91400000000000003</v>
      </c>
      <c r="R473" s="1">
        <v>0.18099999999999999</v>
      </c>
      <c r="S473" s="1">
        <v>4.4999999999999998E-2</v>
      </c>
      <c r="T473" s="62">
        <v>98.771000000000015</v>
      </c>
      <c r="U473" s="118">
        <v>4.8410000000000002</v>
      </c>
      <c r="V473" s="139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x14ac:dyDescent="0.25">
      <c r="B474" s="55" t="s">
        <v>132</v>
      </c>
      <c r="C474" s="55"/>
      <c r="D474" s="2"/>
      <c r="E474" s="2"/>
      <c r="F474" s="2"/>
      <c r="G474" s="2"/>
      <c r="H474" s="2"/>
      <c r="I474" s="44">
        <v>57.83418235294117</v>
      </c>
      <c r="J474" s="44">
        <v>1.5058529411764707</v>
      </c>
      <c r="K474" s="44">
        <v>15.045088235294118</v>
      </c>
      <c r="L474" s="44">
        <v>10.350794117647055</v>
      </c>
      <c r="M474" s="44">
        <v>0.21681176470588231</v>
      </c>
      <c r="N474" s="44">
        <v>3.3940588235294111</v>
      </c>
      <c r="O474" s="44">
        <v>6.018282352941176</v>
      </c>
      <c r="P474" s="44">
        <v>3.9979411764705883</v>
      </c>
      <c r="Q474" s="44">
        <v>0.9729941176470589</v>
      </c>
      <c r="R474" s="44">
        <v>0.27032352941176474</v>
      </c>
      <c r="S474" s="44">
        <v>6.5294117647058825E-3</v>
      </c>
      <c r="T474" s="62"/>
      <c r="U474" s="116">
        <v>4.9709352941176466</v>
      </c>
      <c r="V474" s="139">
        <v>3.45</v>
      </c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x14ac:dyDescent="0.25">
      <c r="B475" s="56" t="s">
        <v>133</v>
      </c>
      <c r="C475" s="56"/>
      <c r="D475" s="8"/>
      <c r="E475" s="8"/>
      <c r="F475" s="8"/>
      <c r="G475" s="8"/>
      <c r="H475" s="8"/>
      <c r="I475" s="45">
        <v>0.76776758221099539</v>
      </c>
      <c r="J475" s="45">
        <v>7.9267238800521E-2</v>
      </c>
      <c r="K475" s="45">
        <v>0.21589259737874564</v>
      </c>
      <c r="L475" s="45">
        <v>0.48310997773616265</v>
      </c>
      <c r="M475" s="45">
        <v>3.3176401295818593E-2</v>
      </c>
      <c r="N475" s="45">
        <v>0.18655398367102588</v>
      </c>
      <c r="O475" s="45">
        <v>0.20731527088981563</v>
      </c>
      <c r="P475" s="45">
        <v>0.10782340341284637</v>
      </c>
      <c r="Q475" s="45">
        <v>5.2296516023873835E-2</v>
      </c>
      <c r="R475" s="45">
        <v>4.1654644540131465E-2</v>
      </c>
      <c r="S475" s="45">
        <v>1.4849737569477548E-2</v>
      </c>
      <c r="T475" s="63"/>
      <c r="U475" s="117">
        <v>0.15070572708583629</v>
      </c>
      <c r="V475" s="140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x14ac:dyDescent="0.25">
      <c r="B476" s="2" t="s">
        <v>52</v>
      </c>
      <c r="C476" s="2"/>
      <c r="D476" s="2" t="s">
        <v>42</v>
      </c>
      <c r="E476" s="2" t="s">
        <v>34</v>
      </c>
      <c r="F476" s="2">
        <v>3</v>
      </c>
      <c r="G476" s="2">
        <v>1120</v>
      </c>
      <c r="H476" s="2">
        <v>0</v>
      </c>
      <c r="I476" s="1">
        <v>58.823</v>
      </c>
      <c r="J476" s="1">
        <v>1.6140000000000001</v>
      </c>
      <c r="K476" s="1">
        <v>14.526</v>
      </c>
      <c r="L476" s="1">
        <v>10.632999999999999</v>
      </c>
      <c r="M476" s="1">
        <v>0.20399999999999999</v>
      </c>
      <c r="N476" s="1">
        <v>3.448</v>
      </c>
      <c r="O476" s="1">
        <v>5.4210000000000003</v>
      </c>
      <c r="P476" s="1">
        <v>3.8860000000000001</v>
      </c>
      <c r="Q476" s="1">
        <v>1.0309999999999999</v>
      </c>
      <c r="R476" s="1">
        <v>0.40100000000000002</v>
      </c>
      <c r="S476" s="62">
        <v>0</v>
      </c>
      <c r="T476" s="2">
        <v>99.986999999999981</v>
      </c>
      <c r="U476" s="118">
        <v>4.9169999999999998</v>
      </c>
      <c r="V476" s="14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x14ac:dyDescent="0.25">
      <c r="B477" s="2" t="s">
        <v>52</v>
      </c>
      <c r="C477" s="2"/>
      <c r="D477" s="2" t="s">
        <v>42</v>
      </c>
      <c r="E477" s="2" t="s">
        <v>35</v>
      </c>
      <c r="F477" s="2">
        <v>3</v>
      </c>
      <c r="G477" s="2">
        <v>1120</v>
      </c>
      <c r="H477" s="2">
        <v>0</v>
      </c>
      <c r="I477" s="1">
        <v>58.281999999999996</v>
      </c>
      <c r="J477" s="1">
        <v>1.5069999999999999</v>
      </c>
      <c r="K477" s="1">
        <v>14.464</v>
      </c>
      <c r="L477" s="1">
        <v>10.734999999999999</v>
      </c>
      <c r="M477" s="1">
        <v>0.23200000000000001</v>
      </c>
      <c r="N477" s="1">
        <v>3.53</v>
      </c>
      <c r="O477" s="1">
        <v>5.476</v>
      </c>
      <c r="P477" s="1">
        <v>3.6789999999999998</v>
      </c>
      <c r="Q477" s="1">
        <v>0.98599999999999999</v>
      </c>
      <c r="R477" s="1">
        <v>0.30099999999999999</v>
      </c>
      <c r="S477" s="62">
        <v>0.04</v>
      </c>
      <c r="T477" s="2">
        <v>99.232000000000014</v>
      </c>
      <c r="U477" s="118">
        <v>4.665</v>
      </c>
      <c r="V477" s="14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x14ac:dyDescent="0.25">
      <c r="B478" s="2" t="s">
        <v>52</v>
      </c>
      <c r="C478" s="2"/>
      <c r="D478" s="2" t="s">
        <v>42</v>
      </c>
      <c r="E478" s="2" t="s">
        <v>36</v>
      </c>
      <c r="F478" s="2">
        <v>3</v>
      </c>
      <c r="G478" s="2">
        <v>1120</v>
      </c>
      <c r="H478" s="2">
        <v>0</v>
      </c>
      <c r="I478" s="1">
        <v>59.017000000000003</v>
      </c>
      <c r="J478" s="1">
        <v>1.641</v>
      </c>
      <c r="K478" s="1">
        <v>14.439</v>
      </c>
      <c r="L478" s="1">
        <v>10.243</v>
      </c>
      <c r="M478" s="1">
        <v>0.18</v>
      </c>
      <c r="N478" s="1">
        <v>3.4889999999999999</v>
      </c>
      <c r="O478" s="1">
        <v>5.2050000000000001</v>
      </c>
      <c r="P478" s="1">
        <v>3.8250000000000002</v>
      </c>
      <c r="Q478" s="1">
        <v>1.0389999999999999</v>
      </c>
      <c r="R478" s="1">
        <v>0.36199999999999999</v>
      </c>
      <c r="S478" s="62">
        <v>0</v>
      </c>
      <c r="T478" s="2">
        <v>99.440000000000012</v>
      </c>
      <c r="U478" s="118">
        <v>4.8639999999999999</v>
      </c>
      <c r="V478" s="14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x14ac:dyDescent="0.25">
      <c r="B479" s="2" t="s">
        <v>52</v>
      </c>
      <c r="C479" s="2"/>
      <c r="D479" s="2" t="s">
        <v>42</v>
      </c>
      <c r="E479" s="2" t="s">
        <v>37</v>
      </c>
      <c r="F479" s="2">
        <v>3</v>
      </c>
      <c r="G479" s="2">
        <v>1120</v>
      </c>
      <c r="H479" s="2">
        <v>0</v>
      </c>
      <c r="I479" s="1">
        <v>59.722000000000001</v>
      </c>
      <c r="J479" s="1">
        <v>1.5549999999999999</v>
      </c>
      <c r="K479" s="1">
        <v>14.722</v>
      </c>
      <c r="L479" s="1">
        <v>9.8930000000000007</v>
      </c>
      <c r="M479" s="1">
        <v>0.24099999999999999</v>
      </c>
      <c r="N479" s="1">
        <v>3.2589999999999999</v>
      </c>
      <c r="O479" s="1">
        <v>5.3150000000000004</v>
      </c>
      <c r="P479" s="1">
        <v>3.8769999999999998</v>
      </c>
      <c r="Q479" s="1">
        <v>1.0029999999999999</v>
      </c>
      <c r="R479" s="1">
        <v>0.24099999999999999</v>
      </c>
      <c r="S479" s="62">
        <v>2.1999999999999999E-2</v>
      </c>
      <c r="T479" s="2">
        <v>99.85</v>
      </c>
      <c r="U479" s="118">
        <v>4.88</v>
      </c>
      <c r="V479" s="14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x14ac:dyDescent="0.25">
      <c r="B480" s="2" t="s">
        <v>52</v>
      </c>
      <c r="C480" s="2"/>
      <c r="D480" s="2" t="s">
        <v>42</v>
      </c>
      <c r="E480" s="2" t="s">
        <v>38</v>
      </c>
      <c r="F480" s="2">
        <v>3</v>
      </c>
      <c r="G480" s="2">
        <v>1120</v>
      </c>
      <c r="H480" s="2">
        <v>0</v>
      </c>
      <c r="I480" s="1">
        <v>58.316000000000003</v>
      </c>
      <c r="J480" s="1">
        <v>1.5980000000000001</v>
      </c>
      <c r="K480" s="1">
        <v>14.375</v>
      </c>
      <c r="L480" s="1">
        <v>10.694000000000001</v>
      </c>
      <c r="M480" s="1">
        <v>0.222</v>
      </c>
      <c r="N480" s="1">
        <v>3.552</v>
      </c>
      <c r="O480" s="1">
        <v>5.6379999999999999</v>
      </c>
      <c r="P480" s="1">
        <v>3.6269999999999998</v>
      </c>
      <c r="Q480" s="1">
        <v>0.99099999999999999</v>
      </c>
      <c r="R480" s="1">
        <v>0.221</v>
      </c>
      <c r="S480" s="62">
        <v>0</v>
      </c>
      <c r="T480" s="2">
        <v>99.234000000000009</v>
      </c>
      <c r="U480" s="118">
        <v>4.6179999999999994</v>
      </c>
      <c r="V480" s="14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x14ac:dyDescent="0.25">
      <c r="B481" s="2" t="s">
        <v>52</v>
      </c>
      <c r="C481" s="2"/>
      <c r="D481" s="2" t="s">
        <v>42</v>
      </c>
      <c r="E481" s="2" t="s">
        <v>39</v>
      </c>
      <c r="F481" s="2">
        <v>3</v>
      </c>
      <c r="G481" s="2">
        <v>1120</v>
      </c>
      <c r="H481" s="2">
        <v>0</v>
      </c>
      <c r="I481" s="1">
        <v>58.165999999999997</v>
      </c>
      <c r="J481" s="1">
        <v>1.647</v>
      </c>
      <c r="K481" s="1">
        <v>14.58</v>
      </c>
      <c r="L481" s="1">
        <v>10.521000000000001</v>
      </c>
      <c r="M481" s="1">
        <v>0.222</v>
      </c>
      <c r="N481" s="1">
        <v>3.5259999999999998</v>
      </c>
      <c r="O481" s="1">
        <v>5.532</v>
      </c>
      <c r="P481" s="1">
        <v>3.6909999999999998</v>
      </c>
      <c r="Q481" s="1">
        <v>1.006</v>
      </c>
      <c r="R481" s="1">
        <v>0.35099999999999998</v>
      </c>
      <c r="S481" s="62">
        <v>0</v>
      </c>
      <c r="T481" s="2">
        <v>99.24199999999999</v>
      </c>
      <c r="U481" s="118">
        <v>4.6970000000000001</v>
      </c>
      <c r="V481" s="14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x14ac:dyDescent="0.25">
      <c r="B482" s="2" t="s">
        <v>52</v>
      </c>
      <c r="C482" s="2"/>
      <c r="D482" s="2" t="s">
        <v>42</v>
      </c>
      <c r="E482" s="2" t="s">
        <v>40</v>
      </c>
      <c r="F482" s="2">
        <v>3</v>
      </c>
      <c r="G482" s="2">
        <v>1120</v>
      </c>
      <c r="H482" s="2">
        <v>0</v>
      </c>
      <c r="I482" s="1">
        <v>57.298000000000002</v>
      </c>
      <c r="J482" s="1">
        <v>1.55</v>
      </c>
      <c r="K482" s="1">
        <v>14.135999999999999</v>
      </c>
      <c r="L482" s="1">
        <v>10.106999999999999</v>
      </c>
      <c r="M482" s="1">
        <v>0.23799999999999999</v>
      </c>
      <c r="N482" s="1">
        <v>3.5680000000000001</v>
      </c>
      <c r="O482" s="1">
        <v>5.468</v>
      </c>
      <c r="P482" s="1">
        <v>3.97</v>
      </c>
      <c r="Q482" s="1">
        <v>0.98299999999999998</v>
      </c>
      <c r="R482" s="1">
        <v>0.30099999999999999</v>
      </c>
      <c r="S482" s="62">
        <v>0</v>
      </c>
      <c r="T482" s="2">
        <v>97.619</v>
      </c>
      <c r="U482" s="118">
        <v>4.9530000000000003</v>
      </c>
      <c r="V482" s="14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x14ac:dyDescent="0.25">
      <c r="B483" s="2" t="s">
        <v>52</v>
      </c>
      <c r="C483" s="2"/>
      <c r="D483" s="2" t="s">
        <v>42</v>
      </c>
      <c r="E483" s="2" t="s">
        <v>41</v>
      </c>
      <c r="F483" s="2">
        <v>3</v>
      </c>
      <c r="G483" s="2">
        <v>1120</v>
      </c>
      <c r="H483" s="2">
        <v>0</v>
      </c>
      <c r="I483" s="1">
        <v>57.040999999999997</v>
      </c>
      <c r="J483" s="1">
        <v>1.591</v>
      </c>
      <c r="K483" s="1">
        <v>14.089</v>
      </c>
      <c r="L483" s="1">
        <v>10.465999999999999</v>
      </c>
      <c r="M483" s="1">
        <v>0.17699999999999999</v>
      </c>
      <c r="N483" s="1">
        <v>3.758</v>
      </c>
      <c r="O483" s="1">
        <v>5.6029999999999998</v>
      </c>
      <c r="P483" s="1">
        <v>4.1710000000000003</v>
      </c>
      <c r="Q483" s="1">
        <v>0.99099999999999999</v>
      </c>
      <c r="R483" s="1">
        <v>0.28100000000000003</v>
      </c>
      <c r="S483" s="62">
        <v>4.2000000000000003E-2</v>
      </c>
      <c r="T483" s="2">
        <v>98.210000000000008</v>
      </c>
      <c r="U483" s="118">
        <v>5.1619999999999999</v>
      </c>
      <c r="V483" s="14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x14ac:dyDescent="0.25">
      <c r="B484" s="2" t="s">
        <v>52</v>
      </c>
      <c r="C484" s="2"/>
      <c r="D484" s="2" t="s">
        <v>42</v>
      </c>
      <c r="E484" s="2" t="s">
        <v>43</v>
      </c>
      <c r="F484" s="2">
        <v>3</v>
      </c>
      <c r="G484" s="2">
        <v>1120</v>
      </c>
      <c r="H484" s="2">
        <v>0</v>
      </c>
      <c r="I484" s="1">
        <v>58.362000000000002</v>
      </c>
      <c r="J484" s="1">
        <v>1.577</v>
      </c>
      <c r="K484" s="1">
        <v>14.224</v>
      </c>
      <c r="L484" s="1">
        <v>9.4350000000000005</v>
      </c>
      <c r="M484" s="1">
        <v>0.14299999999999999</v>
      </c>
      <c r="N484" s="1">
        <v>3.4129999999999998</v>
      </c>
      <c r="O484" s="1">
        <v>5.1340000000000003</v>
      </c>
      <c r="P484" s="1">
        <v>4.2519999999999998</v>
      </c>
      <c r="Q484" s="1">
        <v>1.121</v>
      </c>
      <c r="R484" s="1">
        <v>0.20100000000000001</v>
      </c>
      <c r="S484" s="62">
        <v>0</v>
      </c>
      <c r="T484" s="2">
        <v>97.861999999999981</v>
      </c>
      <c r="U484" s="118">
        <v>5.3729999999999993</v>
      </c>
      <c r="V484" s="14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x14ac:dyDescent="0.25">
      <c r="B485" s="2" t="s">
        <v>52</v>
      </c>
      <c r="C485" s="2"/>
      <c r="D485" s="2" t="s">
        <v>42</v>
      </c>
      <c r="E485" s="2" t="s">
        <v>44</v>
      </c>
      <c r="F485" s="2">
        <v>3</v>
      </c>
      <c r="G485" s="2">
        <v>1120</v>
      </c>
      <c r="H485" s="2">
        <v>0</v>
      </c>
      <c r="I485" s="1">
        <v>58.517000000000003</v>
      </c>
      <c r="J485" s="1">
        <v>1.5760000000000001</v>
      </c>
      <c r="K485" s="1">
        <v>14.557</v>
      </c>
      <c r="L485" s="1">
        <v>10.888</v>
      </c>
      <c r="M485" s="1">
        <v>0.18</v>
      </c>
      <c r="N485" s="1">
        <v>3.4740000000000002</v>
      </c>
      <c r="O485" s="1">
        <v>5.5679999999999996</v>
      </c>
      <c r="P485" s="1">
        <v>3.6850000000000001</v>
      </c>
      <c r="Q485" s="1">
        <v>0.98499999999999999</v>
      </c>
      <c r="R485" s="1">
        <v>0.161</v>
      </c>
      <c r="S485" s="62">
        <v>0</v>
      </c>
      <c r="T485" s="2">
        <v>99.591000000000022</v>
      </c>
      <c r="U485" s="118">
        <v>4.67</v>
      </c>
      <c r="V485" s="14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x14ac:dyDescent="0.25">
      <c r="B486" s="2" t="s">
        <v>52</v>
      </c>
      <c r="C486" s="2"/>
      <c r="D486" s="2" t="s">
        <v>42</v>
      </c>
      <c r="E486" s="2" t="s">
        <v>45</v>
      </c>
      <c r="F486" s="2">
        <v>3</v>
      </c>
      <c r="G486" s="2">
        <v>1120</v>
      </c>
      <c r="H486" s="2">
        <v>0</v>
      </c>
      <c r="I486" s="1">
        <v>59.075000000000003</v>
      </c>
      <c r="J486" s="1">
        <v>1.423</v>
      </c>
      <c r="K486" s="1">
        <v>14.611000000000001</v>
      </c>
      <c r="L486" s="1">
        <v>10.250999999999999</v>
      </c>
      <c r="M486" s="1">
        <v>0.219</v>
      </c>
      <c r="N486" s="1">
        <v>3.411</v>
      </c>
      <c r="O486" s="1">
        <v>5.391</v>
      </c>
      <c r="P486" s="1">
        <v>3.7690000000000001</v>
      </c>
      <c r="Q486" s="1">
        <v>0.98599999999999999</v>
      </c>
      <c r="R486" s="1">
        <v>0.28100000000000003</v>
      </c>
      <c r="S486" s="62">
        <v>2.3E-2</v>
      </c>
      <c r="T486" s="2">
        <v>99.440000000000026</v>
      </c>
      <c r="U486" s="118">
        <v>4.7549999999999999</v>
      </c>
      <c r="V486" s="14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x14ac:dyDescent="0.25">
      <c r="B487" s="55" t="s">
        <v>132</v>
      </c>
      <c r="C487" s="55"/>
      <c r="D487" s="2"/>
      <c r="E487" s="2"/>
      <c r="F487" s="2"/>
      <c r="G487" s="2"/>
      <c r="H487" s="2"/>
      <c r="I487" s="44">
        <v>58.419909090909094</v>
      </c>
      <c r="J487" s="44">
        <v>1.5708181818181819</v>
      </c>
      <c r="K487" s="44">
        <v>14.429363636363634</v>
      </c>
      <c r="L487" s="44">
        <v>10.351454545454546</v>
      </c>
      <c r="M487" s="44">
        <v>0.20527272727272727</v>
      </c>
      <c r="N487" s="44">
        <v>3.4934545454545454</v>
      </c>
      <c r="O487" s="44">
        <v>5.431909090909091</v>
      </c>
      <c r="P487" s="44">
        <v>3.8574545454545448</v>
      </c>
      <c r="Q487" s="44">
        <v>1.011090909090909</v>
      </c>
      <c r="R487" s="44">
        <v>0.28200000000000008</v>
      </c>
      <c r="S487" s="13">
        <v>1.1545454545454546E-2</v>
      </c>
      <c r="T487" s="2"/>
      <c r="U487" s="116">
        <v>4.8685454545454547</v>
      </c>
      <c r="V487" s="139">
        <v>3.72</v>
      </c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x14ac:dyDescent="0.25">
      <c r="B488" s="56" t="s">
        <v>133</v>
      </c>
      <c r="C488" s="56"/>
      <c r="D488" s="8"/>
      <c r="E488" s="8"/>
      <c r="F488" s="8"/>
      <c r="G488" s="8"/>
      <c r="H488" s="8"/>
      <c r="I488" s="45">
        <v>0.76881212978795588</v>
      </c>
      <c r="J488" s="45">
        <v>6.3570147367798646E-2</v>
      </c>
      <c r="K488" s="45">
        <v>0.20378433341514399</v>
      </c>
      <c r="L488" s="45">
        <v>0.42486947728363889</v>
      </c>
      <c r="M488" s="45">
        <v>3.1250890896391714E-2</v>
      </c>
      <c r="N488" s="45">
        <v>0.12331614949905277</v>
      </c>
      <c r="O488" s="45">
        <v>0.16100587228138871</v>
      </c>
      <c r="P488" s="45">
        <v>0.20472438234678533</v>
      </c>
      <c r="Q488" s="45">
        <v>4.1088817324071387E-2</v>
      </c>
      <c r="R488" s="45">
        <v>7.2560319734686782E-2</v>
      </c>
      <c r="S488" s="14">
        <v>1.7060853650176101E-2</v>
      </c>
      <c r="T488" s="8"/>
      <c r="U488" s="117">
        <v>0.23155274286277133</v>
      </c>
      <c r="V488" s="141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x14ac:dyDescent="0.25">
      <c r="B489" s="2" t="s">
        <v>53</v>
      </c>
      <c r="C489" s="2"/>
      <c r="D489" s="2" t="s">
        <v>42</v>
      </c>
      <c r="E489" s="2" t="s">
        <v>34</v>
      </c>
      <c r="F489" s="2">
        <v>3</v>
      </c>
      <c r="G489" s="2">
        <v>1100</v>
      </c>
      <c r="H489" s="2">
        <v>0</v>
      </c>
      <c r="I489" s="1">
        <v>58.334000000000003</v>
      </c>
      <c r="J489" s="1">
        <v>1.6120000000000001</v>
      </c>
      <c r="K489" s="1">
        <v>13.382999999999999</v>
      </c>
      <c r="L489" s="1">
        <v>10.519</v>
      </c>
      <c r="M489" s="1">
        <v>0.30499999999999999</v>
      </c>
      <c r="N489" s="1">
        <v>3.9969999999999999</v>
      </c>
      <c r="O489" s="1">
        <v>5.484</v>
      </c>
      <c r="P489" s="1">
        <v>3.7770000000000001</v>
      </c>
      <c r="Q489" s="1">
        <v>1.016</v>
      </c>
      <c r="R489" s="1">
        <v>0.17100000000000001</v>
      </c>
      <c r="S489" s="62">
        <v>0</v>
      </c>
      <c r="T489" s="2">
        <v>98.598000000000027</v>
      </c>
      <c r="U489" s="118">
        <v>4.7930000000000001</v>
      </c>
      <c r="V489" s="14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x14ac:dyDescent="0.25">
      <c r="B490" s="2" t="s">
        <v>53</v>
      </c>
      <c r="C490" s="2"/>
      <c r="D490" s="2" t="s">
        <v>42</v>
      </c>
      <c r="E490" s="2" t="s">
        <v>35</v>
      </c>
      <c r="F490" s="2">
        <v>3</v>
      </c>
      <c r="G490" s="2">
        <v>1100</v>
      </c>
      <c r="H490" s="2">
        <v>0</v>
      </c>
      <c r="I490" s="1">
        <v>57.716999999999999</v>
      </c>
      <c r="J490" s="1">
        <v>1.6839999999999999</v>
      </c>
      <c r="K490" s="1">
        <v>13.215999999999999</v>
      </c>
      <c r="L490" s="1">
        <v>11.297000000000001</v>
      </c>
      <c r="M490" s="1">
        <v>0.125</v>
      </c>
      <c r="N490" s="1">
        <v>4.141</v>
      </c>
      <c r="O490" s="1">
        <v>5.633</v>
      </c>
      <c r="P490" s="1">
        <v>3.9060000000000001</v>
      </c>
      <c r="Q490" s="1">
        <v>1.0569999999999999</v>
      </c>
      <c r="R490" s="1">
        <v>0.24</v>
      </c>
      <c r="S490" s="62">
        <v>2.9000000000000001E-2</v>
      </c>
      <c r="T490" s="2">
        <v>99.044999999999987</v>
      </c>
      <c r="U490" s="118">
        <v>4.9630000000000001</v>
      </c>
      <c r="V490" s="14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x14ac:dyDescent="0.25">
      <c r="B491" s="2" t="s">
        <v>53</v>
      </c>
      <c r="C491" s="2"/>
      <c r="D491" s="2" t="s">
        <v>42</v>
      </c>
      <c r="E491" s="2" t="s">
        <v>36</v>
      </c>
      <c r="F491" s="2">
        <v>3</v>
      </c>
      <c r="G491" s="2">
        <v>1100</v>
      </c>
      <c r="H491" s="2">
        <v>0</v>
      </c>
      <c r="I491" s="1">
        <v>57.384999999999998</v>
      </c>
      <c r="J491" s="1">
        <v>1.659</v>
      </c>
      <c r="K491" s="1">
        <v>13.065</v>
      </c>
      <c r="L491" s="1">
        <v>11.48</v>
      </c>
      <c r="M491" s="1">
        <v>0.222</v>
      </c>
      <c r="N491" s="1">
        <v>4.1660000000000004</v>
      </c>
      <c r="O491" s="1">
        <v>5.4480000000000004</v>
      </c>
      <c r="P491" s="1">
        <v>3.8359999999999999</v>
      </c>
      <c r="Q491" s="1">
        <v>1.0209999999999999</v>
      </c>
      <c r="R491" s="1">
        <v>0.38100000000000001</v>
      </c>
      <c r="S491" s="62">
        <v>3.5999999999999997E-2</v>
      </c>
      <c r="T491" s="2">
        <v>98.698999999999984</v>
      </c>
      <c r="U491" s="118">
        <v>4.8569999999999993</v>
      </c>
      <c r="V491" s="14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x14ac:dyDescent="0.25">
      <c r="B492" s="2" t="s">
        <v>53</v>
      </c>
      <c r="C492" s="2"/>
      <c r="D492" s="2" t="s">
        <v>42</v>
      </c>
      <c r="E492" s="2" t="s">
        <v>37</v>
      </c>
      <c r="F492" s="2">
        <v>3</v>
      </c>
      <c r="G492" s="2">
        <v>1100</v>
      </c>
      <c r="H492" s="2">
        <v>0</v>
      </c>
      <c r="I492" s="1">
        <v>57.442</v>
      </c>
      <c r="J492" s="1">
        <v>1.5529999999999999</v>
      </c>
      <c r="K492" s="1">
        <v>13.164</v>
      </c>
      <c r="L492" s="1">
        <v>11.311999999999999</v>
      </c>
      <c r="M492" s="1">
        <v>0.32</v>
      </c>
      <c r="N492" s="1">
        <v>4.0880000000000001</v>
      </c>
      <c r="O492" s="1">
        <v>5.577</v>
      </c>
      <c r="P492" s="1">
        <v>3.8679999999999999</v>
      </c>
      <c r="Q492" s="1">
        <v>0.93799999999999994</v>
      </c>
      <c r="R492" s="1">
        <v>0.33100000000000002</v>
      </c>
      <c r="S492" s="62">
        <v>3.1E-2</v>
      </c>
      <c r="T492" s="2">
        <v>98.623999999999981</v>
      </c>
      <c r="U492" s="118">
        <v>4.806</v>
      </c>
      <c r="V492" s="14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x14ac:dyDescent="0.25">
      <c r="B493" s="2" t="s">
        <v>53</v>
      </c>
      <c r="C493" s="2"/>
      <c r="D493" s="2" t="s">
        <v>42</v>
      </c>
      <c r="E493" s="2" t="s">
        <v>38</v>
      </c>
      <c r="F493" s="2">
        <v>3</v>
      </c>
      <c r="G493" s="2">
        <v>1100</v>
      </c>
      <c r="H493" s="2">
        <v>0</v>
      </c>
      <c r="I493" s="1">
        <v>57.481999999999999</v>
      </c>
      <c r="J493" s="1">
        <v>1.661</v>
      </c>
      <c r="K493" s="1">
        <v>13.144</v>
      </c>
      <c r="L493" s="1">
        <v>11.173999999999999</v>
      </c>
      <c r="M493" s="1">
        <v>0.26200000000000001</v>
      </c>
      <c r="N493" s="1">
        <v>4.202</v>
      </c>
      <c r="O493" s="1">
        <v>5.4980000000000002</v>
      </c>
      <c r="P493" s="1">
        <v>3.7890000000000001</v>
      </c>
      <c r="Q493" s="1">
        <v>1.006</v>
      </c>
      <c r="R493" s="1">
        <v>0.33</v>
      </c>
      <c r="S493" s="62">
        <v>0</v>
      </c>
      <c r="T493" s="2">
        <v>98.548000000000016</v>
      </c>
      <c r="U493" s="118">
        <v>4.7949999999999999</v>
      </c>
      <c r="V493" s="14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x14ac:dyDescent="0.25">
      <c r="A494" t="s">
        <v>238</v>
      </c>
      <c r="B494" s="19" t="s">
        <v>53</v>
      </c>
      <c r="C494" s="19"/>
      <c r="D494" s="19" t="s">
        <v>42</v>
      </c>
      <c r="E494" s="19" t="s">
        <v>39</v>
      </c>
      <c r="F494" s="19">
        <v>3</v>
      </c>
      <c r="G494" s="19">
        <v>1100</v>
      </c>
      <c r="H494" s="19">
        <v>0</v>
      </c>
      <c r="I494" s="18">
        <v>61.973999999999997</v>
      </c>
      <c r="J494" s="18">
        <v>1.01</v>
      </c>
      <c r="K494" s="18">
        <v>14.531000000000001</v>
      </c>
      <c r="L494" s="18">
        <v>6.9489999999999998</v>
      </c>
      <c r="M494" s="18">
        <v>0.14399999999999999</v>
      </c>
      <c r="N494" s="18">
        <v>2.81</v>
      </c>
      <c r="O494" s="18">
        <v>4.6059999999999999</v>
      </c>
      <c r="P494" s="18">
        <v>4.3970000000000002</v>
      </c>
      <c r="Q494" s="18">
        <v>1.3340000000000001</v>
      </c>
      <c r="R494" s="18">
        <v>0.30399999999999999</v>
      </c>
      <c r="S494" s="107">
        <v>0</v>
      </c>
      <c r="T494" s="19">
        <v>98.059000000000012</v>
      </c>
      <c r="U494" s="119">
        <v>5.7309999999999999</v>
      </c>
      <c r="V494" s="14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x14ac:dyDescent="0.25">
      <c r="A495" t="s">
        <v>238</v>
      </c>
      <c r="B495" s="2" t="s">
        <v>53</v>
      </c>
      <c r="C495" s="2"/>
      <c r="D495" s="2" t="s">
        <v>42</v>
      </c>
      <c r="E495" s="2" t="s">
        <v>40</v>
      </c>
      <c r="F495" s="2">
        <v>3</v>
      </c>
      <c r="G495" s="2">
        <v>1100</v>
      </c>
      <c r="H495" s="2">
        <v>0</v>
      </c>
      <c r="I495" s="1">
        <v>58.167999999999999</v>
      </c>
      <c r="J495" s="1">
        <v>1.47</v>
      </c>
      <c r="K495" s="1">
        <v>13.198</v>
      </c>
      <c r="L495" s="1">
        <v>10.284000000000001</v>
      </c>
      <c r="M495" s="1">
        <v>0.28999999999999998</v>
      </c>
      <c r="N495" s="1">
        <v>3.988</v>
      </c>
      <c r="O495" s="1">
        <v>5.6289999999999996</v>
      </c>
      <c r="P495" s="1">
        <v>3.9289999999999998</v>
      </c>
      <c r="Q495" s="1">
        <v>1.0329999999999999</v>
      </c>
      <c r="R495" s="1">
        <v>0.33100000000000002</v>
      </c>
      <c r="S495" s="62">
        <v>0</v>
      </c>
      <c r="T495" s="2">
        <v>98.320000000000022</v>
      </c>
      <c r="U495" s="118">
        <v>4.9619999999999997</v>
      </c>
      <c r="V495" s="14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x14ac:dyDescent="0.25">
      <c r="B496" s="2" t="s">
        <v>53</v>
      </c>
      <c r="C496" s="2"/>
      <c r="D496" s="2" t="s">
        <v>42</v>
      </c>
      <c r="E496" s="2" t="s">
        <v>41</v>
      </c>
      <c r="F496" s="2">
        <v>3</v>
      </c>
      <c r="G496" s="2">
        <v>1100</v>
      </c>
      <c r="H496" s="2">
        <v>0</v>
      </c>
      <c r="I496" s="1">
        <v>57.845999999999997</v>
      </c>
      <c r="J496" s="1">
        <v>1.5940000000000001</v>
      </c>
      <c r="K496" s="1">
        <v>12.98</v>
      </c>
      <c r="L496" s="1">
        <v>11.131</v>
      </c>
      <c r="M496" s="1">
        <v>0.27700000000000002</v>
      </c>
      <c r="N496" s="1">
        <v>4.133</v>
      </c>
      <c r="O496" s="1">
        <v>5.61</v>
      </c>
      <c r="P496" s="1">
        <v>3.8210000000000002</v>
      </c>
      <c r="Q496" s="1">
        <v>1.032</v>
      </c>
      <c r="R496" s="1">
        <v>0.39100000000000001</v>
      </c>
      <c r="S496" s="62">
        <v>1.9E-2</v>
      </c>
      <c r="T496" s="2">
        <v>98.834000000000003</v>
      </c>
      <c r="U496" s="118">
        <v>4.8529999999999998</v>
      </c>
      <c r="V496" s="14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2:41" x14ac:dyDescent="0.25">
      <c r="B497" s="2" t="s">
        <v>53</v>
      </c>
      <c r="C497" s="2"/>
      <c r="D497" s="2" t="s">
        <v>42</v>
      </c>
      <c r="E497" s="2" t="s">
        <v>43</v>
      </c>
      <c r="F497" s="2">
        <v>3</v>
      </c>
      <c r="G497" s="2">
        <v>1100</v>
      </c>
      <c r="H497" s="2">
        <v>0</v>
      </c>
      <c r="I497" s="1">
        <v>57.423000000000002</v>
      </c>
      <c r="J497" s="1">
        <v>1.5649999999999999</v>
      </c>
      <c r="K497" s="1">
        <v>13.081</v>
      </c>
      <c r="L497" s="1">
        <v>11.348000000000001</v>
      </c>
      <c r="M497" s="1">
        <v>0.22800000000000001</v>
      </c>
      <c r="N497" s="1">
        <v>4.1630000000000003</v>
      </c>
      <c r="O497" s="1">
        <v>5.5209999999999999</v>
      </c>
      <c r="P497" s="1">
        <v>3.7719999999999998</v>
      </c>
      <c r="Q497" s="1">
        <v>1.0569999999999999</v>
      </c>
      <c r="R497" s="1">
        <v>0.35</v>
      </c>
      <c r="S497" s="62">
        <v>3.6999999999999998E-2</v>
      </c>
      <c r="T497" s="2">
        <v>98.545000000000002</v>
      </c>
      <c r="U497" s="118">
        <v>4.8289999999999997</v>
      </c>
      <c r="V497" s="14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2:41" x14ac:dyDescent="0.25">
      <c r="B498" s="2" t="s">
        <v>53</v>
      </c>
      <c r="C498" s="2"/>
      <c r="D498" s="2" t="s">
        <v>42</v>
      </c>
      <c r="E498" s="2" t="s">
        <v>44</v>
      </c>
      <c r="F498" s="2">
        <v>3</v>
      </c>
      <c r="G498" s="2">
        <v>1100</v>
      </c>
      <c r="H498" s="2">
        <v>0</v>
      </c>
      <c r="I498" s="1">
        <v>57.459000000000003</v>
      </c>
      <c r="J498" s="1">
        <v>1.635</v>
      </c>
      <c r="K498" s="1">
        <v>13.065</v>
      </c>
      <c r="L498" s="1">
        <v>11.324</v>
      </c>
      <c r="M498" s="1">
        <v>0.192</v>
      </c>
      <c r="N498" s="1">
        <v>4.0590000000000002</v>
      </c>
      <c r="O498" s="1">
        <v>5.7690000000000001</v>
      </c>
      <c r="P498" s="1">
        <v>3.7610000000000001</v>
      </c>
      <c r="Q498" s="1">
        <v>1.018</v>
      </c>
      <c r="R498" s="1">
        <v>0.38</v>
      </c>
      <c r="S498" s="62">
        <v>0</v>
      </c>
      <c r="T498" s="2">
        <v>98.661999999999992</v>
      </c>
      <c r="U498" s="118">
        <v>4.7789999999999999</v>
      </c>
      <c r="V498" s="14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2:41" x14ac:dyDescent="0.25">
      <c r="B499" s="2" t="s">
        <v>53</v>
      </c>
      <c r="C499" s="2"/>
      <c r="D499" s="2" t="s">
        <v>42</v>
      </c>
      <c r="E499" s="2" t="s">
        <v>45</v>
      </c>
      <c r="F499" s="2">
        <v>3</v>
      </c>
      <c r="G499" s="2">
        <v>1100</v>
      </c>
      <c r="H499" s="2">
        <v>0</v>
      </c>
      <c r="I499" s="1">
        <v>57.344000000000001</v>
      </c>
      <c r="J499" s="1">
        <v>1.63</v>
      </c>
      <c r="K499" s="1">
        <v>13.117000000000001</v>
      </c>
      <c r="L499" s="1">
        <v>11.247999999999999</v>
      </c>
      <c r="M499" s="1">
        <v>0.25900000000000001</v>
      </c>
      <c r="N499" s="1">
        <v>4.0570000000000004</v>
      </c>
      <c r="O499" s="1">
        <v>5.45</v>
      </c>
      <c r="P499" s="1">
        <v>3.8889999999999998</v>
      </c>
      <c r="Q499" s="1">
        <v>1.004</v>
      </c>
      <c r="R499" s="1">
        <v>0.2</v>
      </c>
      <c r="S499" s="62">
        <v>8.0000000000000002E-3</v>
      </c>
      <c r="T499" s="2">
        <v>98.206000000000017</v>
      </c>
      <c r="U499" s="118">
        <v>4.8929999999999998</v>
      </c>
      <c r="V499" s="14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2:41" x14ac:dyDescent="0.25">
      <c r="B500" s="2" t="s">
        <v>53</v>
      </c>
      <c r="C500" s="2"/>
      <c r="D500" s="2" t="s">
        <v>42</v>
      </c>
      <c r="E500" s="2" t="s">
        <v>216</v>
      </c>
      <c r="F500" s="2">
        <v>3</v>
      </c>
      <c r="G500" s="2">
        <v>1100</v>
      </c>
      <c r="H500" s="2">
        <v>0</v>
      </c>
      <c r="I500" s="1">
        <v>57.604999999999997</v>
      </c>
      <c r="J500" s="1">
        <v>1.5780000000000001</v>
      </c>
      <c r="K500" s="1">
        <v>13.089</v>
      </c>
      <c r="L500" s="1">
        <v>11.206</v>
      </c>
      <c r="M500" s="1">
        <v>0.30399999999999999</v>
      </c>
      <c r="N500" s="1">
        <v>4.1689999999999996</v>
      </c>
      <c r="O500" s="1">
        <v>5.3339999999999996</v>
      </c>
      <c r="P500" s="1">
        <v>3.726</v>
      </c>
      <c r="Q500" s="1">
        <v>1.04</v>
      </c>
      <c r="R500" s="1">
        <v>0.27100000000000002</v>
      </c>
      <c r="S500" s="62">
        <v>0</v>
      </c>
      <c r="T500" s="2">
        <v>98.322000000000017</v>
      </c>
      <c r="U500" s="118">
        <v>4.766</v>
      </c>
      <c r="V500" s="14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2:41" x14ac:dyDescent="0.25">
      <c r="B501" s="2" t="s">
        <v>53</v>
      </c>
      <c r="C501" s="2"/>
      <c r="D501" s="2" t="s">
        <v>42</v>
      </c>
      <c r="E501" s="2" t="s">
        <v>217</v>
      </c>
      <c r="F501" s="2">
        <v>3</v>
      </c>
      <c r="G501" s="2">
        <v>1100</v>
      </c>
      <c r="H501" s="2">
        <v>0</v>
      </c>
      <c r="I501" s="1">
        <v>57.893999999999998</v>
      </c>
      <c r="J501" s="1">
        <v>1.4990000000000001</v>
      </c>
      <c r="K501" s="1">
        <v>13.157</v>
      </c>
      <c r="L501" s="1">
        <v>10.756</v>
      </c>
      <c r="M501" s="1">
        <v>0.36799999999999999</v>
      </c>
      <c r="N501" s="1">
        <v>3.9950000000000001</v>
      </c>
      <c r="O501" s="1">
        <v>5.4109999999999996</v>
      </c>
      <c r="P501" s="1">
        <v>3.758</v>
      </c>
      <c r="Q501" s="1">
        <v>1.0649999999999999</v>
      </c>
      <c r="R501" s="1">
        <v>0.23100000000000001</v>
      </c>
      <c r="S501" s="62">
        <v>0</v>
      </c>
      <c r="T501" s="2">
        <v>98.133999999999986</v>
      </c>
      <c r="U501" s="118">
        <v>4.8230000000000004</v>
      </c>
      <c r="V501" s="14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2:41" x14ac:dyDescent="0.25">
      <c r="B502" s="19" t="s">
        <v>53</v>
      </c>
      <c r="C502" s="19"/>
      <c r="D502" s="19" t="s">
        <v>42</v>
      </c>
      <c r="E502" s="19" t="s">
        <v>218</v>
      </c>
      <c r="F502" s="19">
        <v>3</v>
      </c>
      <c r="G502" s="19">
        <v>1100</v>
      </c>
      <c r="H502" s="19">
        <v>0</v>
      </c>
      <c r="I502" s="18">
        <v>60.180999999999997</v>
      </c>
      <c r="J502" s="18">
        <v>1.3480000000000001</v>
      </c>
      <c r="K502" s="18">
        <v>13.725</v>
      </c>
      <c r="L502" s="18">
        <v>9.1780000000000008</v>
      </c>
      <c r="M502" s="18">
        <v>0.20699999999999999</v>
      </c>
      <c r="N502" s="18">
        <v>3.673</v>
      </c>
      <c r="O502" s="18">
        <v>5.08</v>
      </c>
      <c r="P502" s="18">
        <v>4.1269999999999998</v>
      </c>
      <c r="Q502" s="18">
        <v>1.1599999999999999</v>
      </c>
      <c r="R502" s="18">
        <v>0.20100000000000001</v>
      </c>
      <c r="S502" s="107">
        <v>0</v>
      </c>
      <c r="T502" s="19">
        <v>98.879999999999967</v>
      </c>
      <c r="U502" s="119">
        <v>5.2869999999999999</v>
      </c>
      <c r="V502" s="14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2:41" x14ac:dyDescent="0.25">
      <c r="B503" s="55" t="s">
        <v>132</v>
      </c>
      <c r="C503" s="55"/>
      <c r="D503" s="2"/>
      <c r="E503" s="2"/>
      <c r="F503" s="2"/>
      <c r="G503" s="2"/>
      <c r="H503" s="2"/>
      <c r="I503" s="44">
        <v>57.674916666666682</v>
      </c>
      <c r="J503" s="44">
        <v>1.5949999999999998</v>
      </c>
      <c r="K503" s="44">
        <v>13.138249999999999</v>
      </c>
      <c r="L503" s="44">
        <v>11.089916666666667</v>
      </c>
      <c r="M503" s="44">
        <v>0.26266666666666666</v>
      </c>
      <c r="N503" s="44">
        <v>4.0964999999999998</v>
      </c>
      <c r="O503" s="44">
        <v>5.530333333333334</v>
      </c>
      <c r="P503" s="44">
        <v>3.8193333333333341</v>
      </c>
      <c r="Q503" s="44">
        <v>1.0239166666666668</v>
      </c>
      <c r="R503" s="44">
        <v>0.30058333333333331</v>
      </c>
      <c r="S503" s="13">
        <v>1.3333333333333334E-2</v>
      </c>
      <c r="T503" s="2"/>
      <c r="U503" s="116">
        <v>4.8432500000000003</v>
      </c>
      <c r="V503" s="139">
        <v>3.73</v>
      </c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2:41" x14ac:dyDescent="0.25">
      <c r="B504" s="56" t="s">
        <v>133</v>
      </c>
      <c r="C504" s="56"/>
      <c r="D504" s="8"/>
      <c r="E504" s="8"/>
      <c r="F504" s="8"/>
      <c r="G504" s="8"/>
      <c r="H504" s="8"/>
      <c r="I504" s="45">
        <v>0.32425507869670456</v>
      </c>
      <c r="J504" s="45">
        <v>6.5561906899995179E-2</v>
      </c>
      <c r="K504" s="45">
        <v>0.10112739490365583</v>
      </c>
      <c r="L504" s="45">
        <v>0.36926744639853759</v>
      </c>
      <c r="M504" s="45">
        <v>6.4420964026166302E-2</v>
      </c>
      <c r="N504" s="45">
        <v>7.6256147293185472E-2</v>
      </c>
      <c r="O504" s="45">
        <v>0.1187283632601084</v>
      </c>
      <c r="P504" s="45">
        <v>6.5967393231027127E-2</v>
      </c>
      <c r="Q504" s="45">
        <v>3.3695045045318762E-2</v>
      </c>
      <c r="R504" s="45">
        <v>7.5319269939653835E-2</v>
      </c>
      <c r="S504" s="14">
        <v>1.5836283616678465E-2</v>
      </c>
      <c r="T504" s="8"/>
      <c r="U504" s="117">
        <v>6.6161132506521114E-2</v>
      </c>
      <c r="V504" s="141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2:41" x14ac:dyDescent="0.25">
      <c r="B505" s="2" t="s">
        <v>27</v>
      </c>
      <c r="C505" s="2"/>
      <c r="D505" s="2" t="s">
        <v>42</v>
      </c>
      <c r="E505" s="2" t="s">
        <v>34</v>
      </c>
      <c r="F505" s="2">
        <v>9</v>
      </c>
      <c r="G505" s="2">
        <v>1165</v>
      </c>
      <c r="H505" s="2">
        <v>0</v>
      </c>
      <c r="I505" s="1">
        <v>58.422800000000002</v>
      </c>
      <c r="J505" s="1">
        <v>1.4560999999999999</v>
      </c>
      <c r="K505" s="1">
        <v>16.506399999999999</v>
      </c>
      <c r="L505" s="1">
        <v>9.2236999999999991</v>
      </c>
      <c r="M505" s="1">
        <v>0.1482</v>
      </c>
      <c r="N505" s="1">
        <v>2.9836999999999998</v>
      </c>
      <c r="O505" s="1">
        <v>6.3914</v>
      </c>
      <c r="P505" s="1">
        <v>4.1214000000000004</v>
      </c>
      <c r="Q505" s="1">
        <v>0.95009999999999994</v>
      </c>
      <c r="R505" s="1">
        <v>0.29620000000000002</v>
      </c>
      <c r="S505" s="62">
        <v>0</v>
      </c>
      <c r="T505" s="1">
        <v>100.5</v>
      </c>
      <c r="U505" s="118">
        <v>5.0715000000000003</v>
      </c>
      <c r="V505" s="14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2:41" x14ac:dyDescent="0.25">
      <c r="B506" s="2" t="s">
        <v>27</v>
      </c>
      <c r="C506" s="2"/>
      <c r="D506" s="2" t="s">
        <v>42</v>
      </c>
      <c r="E506" s="2" t="s">
        <v>35</v>
      </c>
      <c r="F506" s="2">
        <v>9</v>
      </c>
      <c r="G506" s="2">
        <v>1165</v>
      </c>
      <c r="H506" s="2">
        <v>0</v>
      </c>
      <c r="I506" s="1">
        <v>58.229700000000001</v>
      </c>
      <c r="J506" s="1">
        <v>1.3093999999999999</v>
      </c>
      <c r="K506" s="1">
        <v>16.270199999999999</v>
      </c>
      <c r="L506" s="1">
        <v>9.4046000000000003</v>
      </c>
      <c r="M506" s="1">
        <v>0.1447</v>
      </c>
      <c r="N506" s="1">
        <v>2.8647999999999998</v>
      </c>
      <c r="O506" s="1">
        <v>6.4714</v>
      </c>
      <c r="P506" s="1">
        <v>4.1669999999999998</v>
      </c>
      <c r="Q506" s="1">
        <v>0.94379999999999997</v>
      </c>
      <c r="R506" s="1">
        <v>0.23760000000000001</v>
      </c>
      <c r="S506" s="62">
        <v>0</v>
      </c>
      <c r="T506" s="1">
        <v>100.0432</v>
      </c>
      <c r="U506" s="118">
        <v>5.1107999999999993</v>
      </c>
      <c r="V506" s="14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2:41" x14ac:dyDescent="0.25">
      <c r="B507" s="2" t="s">
        <v>27</v>
      </c>
      <c r="C507" s="2"/>
      <c r="D507" s="2" t="s">
        <v>42</v>
      </c>
      <c r="E507" s="2" t="s">
        <v>36</v>
      </c>
      <c r="F507" s="2">
        <v>9</v>
      </c>
      <c r="G507" s="2">
        <v>1165</v>
      </c>
      <c r="H507" s="2">
        <v>0</v>
      </c>
      <c r="I507" s="1">
        <v>58.347900000000003</v>
      </c>
      <c r="J507" s="1">
        <v>1.3230999999999999</v>
      </c>
      <c r="K507" s="1">
        <v>16.4513</v>
      </c>
      <c r="L507" s="1">
        <v>9.3521999999999998</v>
      </c>
      <c r="M507" s="1">
        <v>0.18659999999999999</v>
      </c>
      <c r="N507" s="1">
        <v>2.8656999999999999</v>
      </c>
      <c r="O507" s="1">
        <v>6.3388999999999998</v>
      </c>
      <c r="P507" s="1">
        <v>4.3033000000000001</v>
      </c>
      <c r="Q507" s="1">
        <v>0.97409999999999997</v>
      </c>
      <c r="R507" s="1">
        <v>0.23699999999999999</v>
      </c>
      <c r="S507" s="62">
        <v>0</v>
      </c>
      <c r="T507" s="1">
        <v>100.38009999999997</v>
      </c>
      <c r="U507" s="118">
        <v>5.2774000000000001</v>
      </c>
      <c r="V507" s="14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2:41" x14ac:dyDescent="0.25">
      <c r="B508" s="2" t="s">
        <v>27</v>
      </c>
      <c r="C508" s="2"/>
      <c r="D508" s="2" t="s">
        <v>42</v>
      </c>
      <c r="E508" s="2" t="s">
        <v>37</v>
      </c>
      <c r="F508" s="2">
        <v>9</v>
      </c>
      <c r="G508" s="2">
        <v>1165</v>
      </c>
      <c r="H508" s="2">
        <v>0</v>
      </c>
      <c r="I508" s="1">
        <v>58.2029</v>
      </c>
      <c r="J508" s="1">
        <v>1.3071999999999999</v>
      </c>
      <c r="K508" s="1">
        <v>16.5733</v>
      </c>
      <c r="L508" s="1">
        <v>9.2118000000000002</v>
      </c>
      <c r="M508" s="1">
        <v>0.1769</v>
      </c>
      <c r="N508" s="1">
        <v>2.9024999999999999</v>
      </c>
      <c r="O508" s="1">
        <v>6.3738000000000001</v>
      </c>
      <c r="P508" s="1">
        <v>4.2858000000000001</v>
      </c>
      <c r="Q508" s="1">
        <v>0.93889999999999996</v>
      </c>
      <c r="R508" s="1">
        <v>0.22059999999999999</v>
      </c>
      <c r="S508" s="62">
        <v>0</v>
      </c>
      <c r="T508" s="1">
        <v>100.19370000000001</v>
      </c>
      <c r="U508" s="118">
        <v>5.2247000000000003</v>
      </c>
      <c r="V508" s="14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2:41" x14ac:dyDescent="0.25">
      <c r="B509" s="2" t="s">
        <v>27</v>
      </c>
      <c r="C509" s="2"/>
      <c r="D509" s="2" t="s">
        <v>42</v>
      </c>
      <c r="E509" s="2" t="s">
        <v>38</v>
      </c>
      <c r="F509" s="2">
        <v>9</v>
      </c>
      <c r="G509" s="2">
        <v>1165</v>
      </c>
      <c r="H509" s="2">
        <v>0</v>
      </c>
      <c r="I509" s="1">
        <v>58.766599999999997</v>
      </c>
      <c r="J509" s="1">
        <v>1.2126999999999999</v>
      </c>
      <c r="K509" s="1">
        <v>16.603899999999999</v>
      </c>
      <c r="L509" s="1">
        <v>8.9915000000000003</v>
      </c>
      <c r="M509" s="1">
        <v>0.20169999999999999</v>
      </c>
      <c r="N509" s="1">
        <v>2.7408000000000001</v>
      </c>
      <c r="O509" s="1">
        <v>6.2744</v>
      </c>
      <c r="P509" s="1">
        <v>4.2396000000000003</v>
      </c>
      <c r="Q509" s="1">
        <v>0.99819999999999998</v>
      </c>
      <c r="R509" s="1">
        <v>0.24709999999999999</v>
      </c>
      <c r="S509" s="62">
        <v>0</v>
      </c>
      <c r="T509" s="1">
        <v>100.2765</v>
      </c>
      <c r="U509" s="118">
        <v>5.2378</v>
      </c>
      <c r="V509" s="14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2:41" x14ac:dyDescent="0.25">
      <c r="B510" s="2" t="s">
        <v>27</v>
      </c>
      <c r="C510" s="2"/>
      <c r="D510" s="2" t="s">
        <v>42</v>
      </c>
      <c r="E510" s="2" t="s">
        <v>39</v>
      </c>
      <c r="F510" s="2">
        <v>9</v>
      </c>
      <c r="G510" s="2">
        <v>1165</v>
      </c>
      <c r="H510" s="2">
        <v>0</v>
      </c>
      <c r="I510" s="1">
        <v>58.367199999999997</v>
      </c>
      <c r="J510" s="1">
        <v>1.3081</v>
      </c>
      <c r="K510" s="1">
        <v>16.231300000000001</v>
      </c>
      <c r="L510" s="1">
        <v>9.1861999999999995</v>
      </c>
      <c r="M510" s="1">
        <v>0.2107</v>
      </c>
      <c r="N510" s="1">
        <v>2.6621000000000001</v>
      </c>
      <c r="O510" s="1">
        <v>6.2420999999999998</v>
      </c>
      <c r="P510" s="1">
        <v>4.2054999999999998</v>
      </c>
      <c r="Q510" s="1">
        <v>0.97130000000000005</v>
      </c>
      <c r="R510" s="1">
        <v>0.2009</v>
      </c>
      <c r="S510" s="1">
        <v>0</v>
      </c>
      <c r="T510" s="62">
        <v>99.585399999999993</v>
      </c>
      <c r="U510" s="118">
        <v>5.1768000000000001</v>
      </c>
      <c r="V510" s="139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2:41" x14ac:dyDescent="0.25">
      <c r="B511" s="2" t="s">
        <v>27</v>
      </c>
      <c r="C511" s="2"/>
      <c r="D511" s="2" t="s">
        <v>42</v>
      </c>
      <c r="E511" s="2" t="s">
        <v>40</v>
      </c>
      <c r="F511" s="2">
        <v>9</v>
      </c>
      <c r="G511" s="2">
        <v>1165</v>
      </c>
      <c r="H511" s="2">
        <v>0</v>
      </c>
      <c r="I511" s="1">
        <v>58.264200000000002</v>
      </c>
      <c r="J511" s="1">
        <v>1.3191999999999999</v>
      </c>
      <c r="K511" s="1">
        <v>16.6555</v>
      </c>
      <c r="L511" s="1">
        <v>9.1724999999999994</v>
      </c>
      <c r="M511" s="1">
        <v>0.20330000000000001</v>
      </c>
      <c r="N511" s="1">
        <v>2.8923999999999999</v>
      </c>
      <c r="O511" s="1">
        <v>6.3219000000000003</v>
      </c>
      <c r="P511" s="1">
        <v>4.2187999999999999</v>
      </c>
      <c r="Q511" s="1">
        <v>0.94440000000000002</v>
      </c>
      <c r="R511" s="1">
        <v>0.29959999999999998</v>
      </c>
      <c r="S511" s="1">
        <v>0</v>
      </c>
      <c r="T511" s="62">
        <v>100.29179999999999</v>
      </c>
      <c r="U511" s="118">
        <v>5.1631999999999998</v>
      </c>
      <c r="V511" s="139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2:41" x14ac:dyDescent="0.25">
      <c r="B512" s="2" t="s">
        <v>27</v>
      </c>
      <c r="C512" s="2"/>
      <c r="D512" s="2" t="s">
        <v>42</v>
      </c>
      <c r="E512" s="2" t="s">
        <v>41</v>
      </c>
      <c r="F512" s="2">
        <v>9</v>
      </c>
      <c r="G512" s="2">
        <v>1165</v>
      </c>
      <c r="H512" s="2">
        <v>0</v>
      </c>
      <c r="I512" s="1">
        <v>57.854199999999999</v>
      </c>
      <c r="J512" s="1">
        <v>1.3725000000000001</v>
      </c>
      <c r="K512" s="1">
        <v>16.712900000000001</v>
      </c>
      <c r="L512" s="1">
        <v>9.3398000000000003</v>
      </c>
      <c r="M512" s="1">
        <v>0.2044</v>
      </c>
      <c r="N512" s="1">
        <v>2.7524000000000002</v>
      </c>
      <c r="O512" s="1">
        <v>6.4889000000000001</v>
      </c>
      <c r="P512" s="1">
        <v>4.1135000000000002</v>
      </c>
      <c r="Q512" s="1">
        <v>0.94650000000000001</v>
      </c>
      <c r="R512" s="1">
        <v>0.254</v>
      </c>
      <c r="S512" s="1">
        <v>0</v>
      </c>
      <c r="T512" s="62">
        <v>100.0391</v>
      </c>
      <c r="U512" s="118">
        <v>5.0600000000000005</v>
      </c>
      <c r="V512" s="139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2:41" x14ac:dyDescent="0.25">
      <c r="B513" s="2" t="s">
        <v>27</v>
      </c>
      <c r="C513" s="2"/>
      <c r="D513" s="2" t="s">
        <v>42</v>
      </c>
      <c r="E513" s="2" t="s">
        <v>43</v>
      </c>
      <c r="F513" s="2">
        <v>9</v>
      </c>
      <c r="G513" s="2">
        <v>1165</v>
      </c>
      <c r="H513" s="2">
        <v>0</v>
      </c>
      <c r="I513" s="1">
        <v>58.209899999999998</v>
      </c>
      <c r="J513" s="1">
        <v>1.3456999999999999</v>
      </c>
      <c r="K513" s="1">
        <v>16.601600000000001</v>
      </c>
      <c r="L513" s="1">
        <v>8.84</v>
      </c>
      <c r="M513" s="1">
        <v>0.1656</v>
      </c>
      <c r="N513" s="1">
        <v>2.7212000000000001</v>
      </c>
      <c r="O513" s="1">
        <v>6.1847000000000003</v>
      </c>
      <c r="P513" s="1">
        <v>4.2049000000000003</v>
      </c>
      <c r="Q513" s="1">
        <v>0.96319999999999995</v>
      </c>
      <c r="R513" s="1">
        <v>0.22739999999999999</v>
      </c>
      <c r="S513" s="1">
        <v>0</v>
      </c>
      <c r="T513" s="62">
        <v>99.464200000000005</v>
      </c>
      <c r="U513" s="118">
        <v>5.1680999999999999</v>
      </c>
      <c r="V513" s="139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2:41" x14ac:dyDescent="0.25">
      <c r="B514" s="2" t="s">
        <v>27</v>
      </c>
      <c r="C514" s="2"/>
      <c r="D514" s="2" t="s">
        <v>42</v>
      </c>
      <c r="E514" s="2" t="s">
        <v>44</v>
      </c>
      <c r="F514" s="2">
        <v>9</v>
      </c>
      <c r="G514" s="2">
        <v>1165</v>
      </c>
      <c r="H514" s="2">
        <v>0</v>
      </c>
      <c r="I514" s="1">
        <v>59.5989</v>
      </c>
      <c r="J514" s="1">
        <v>1.3247</v>
      </c>
      <c r="K514" s="1">
        <v>16.454999999999998</v>
      </c>
      <c r="L514" s="1">
        <v>8.5446000000000009</v>
      </c>
      <c r="M514" s="1">
        <v>0.1794</v>
      </c>
      <c r="N514" s="1">
        <v>2.665</v>
      </c>
      <c r="O514" s="1">
        <v>6.1337000000000002</v>
      </c>
      <c r="P514" s="1">
        <v>4.2625000000000002</v>
      </c>
      <c r="Q514" s="1">
        <v>1.0519000000000001</v>
      </c>
      <c r="R514" s="1">
        <v>0.14849999999999999</v>
      </c>
      <c r="S514" s="1">
        <v>0</v>
      </c>
      <c r="T514" s="62">
        <v>100.36420000000003</v>
      </c>
      <c r="U514" s="118">
        <v>5.3144</v>
      </c>
      <c r="V514" s="139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2:41" x14ac:dyDescent="0.25">
      <c r="B515" s="2" t="s">
        <v>27</v>
      </c>
      <c r="C515" s="2"/>
      <c r="D515" s="2" t="s">
        <v>42</v>
      </c>
      <c r="E515" s="2" t="s">
        <v>45</v>
      </c>
      <c r="F515" s="2">
        <v>9</v>
      </c>
      <c r="G515" s="2">
        <v>1165</v>
      </c>
      <c r="H515" s="2">
        <v>0</v>
      </c>
      <c r="I515" s="1">
        <v>57.514000000000003</v>
      </c>
      <c r="J515" s="1">
        <v>1.1859999999999999</v>
      </c>
      <c r="K515" s="1">
        <v>16.170999999999999</v>
      </c>
      <c r="L515" s="1">
        <v>8.9909999999999997</v>
      </c>
      <c r="M515" s="1">
        <v>0.214</v>
      </c>
      <c r="N515" s="1">
        <v>2.976</v>
      </c>
      <c r="O515" s="1">
        <v>5.9509999999999996</v>
      </c>
      <c r="P515" s="1">
        <v>4.056</v>
      </c>
      <c r="Q515" s="1">
        <v>0.93100000000000005</v>
      </c>
      <c r="R515" s="1">
        <v>0.151</v>
      </c>
      <c r="S515" s="1">
        <v>4.0000000000000001E-3</v>
      </c>
      <c r="T515" s="62">
        <v>98.144999999999996</v>
      </c>
      <c r="U515" s="118">
        <v>4.9870000000000001</v>
      </c>
      <c r="V515" s="139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2:41" x14ac:dyDescent="0.25">
      <c r="B516" s="2" t="s">
        <v>27</v>
      </c>
      <c r="C516" s="2"/>
      <c r="D516" s="2" t="s">
        <v>42</v>
      </c>
      <c r="E516" s="2" t="s">
        <v>216</v>
      </c>
      <c r="F516" s="2">
        <v>9</v>
      </c>
      <c r="G516" s="2">
        <v>1165</v>
      </c>
      <c r="H516" s="2">
        <v>0</v>
      </c>
      <c r="I516" s="1">
        <v>58.185000000000002</v>
      </c>
      <c r="J516" s="1">
        <v>1.327</v>
      </c>
      <c r="K516" s="1">
        <v>16.228999999999999</v>
      </c>
      <c r="L516" s="1">
        <v>8.5399999999999991</v>
      </c>
      <c r="M516" s="1">
        <v>0.128</v>
      </c>
      <c r="N516" s="1">
        <v>2.6429999999999998</v>
      </c>
      <c r="O516" s="1">
        <v>5.9770000000000003</v>
      </c>
      <c r="P516" s="1">
        <v>4.3170000000000002</v>
      </c>
      <c r="Q516" s="1">
        <v>0.95899999999999996</v>
      </c>
      <c r="R516" s="1">
        <v>0.24099999999999999</v>
      </c>
      <c r="S516" s="1">
        <v>2E-3</v>
      </c>
      <c r="T516" s="62">
        <v>98.548000000000002</v>
      </c>
      <c r="U516" s="118">
        <v>5.2759999999999998</v>
      </c>
      <c r="V516" s="139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2:41" x14ac:dyDescent="0.25">
      <c r="B517" s="2" t="s">
        <v>27</v>
      </c>
      <c r="C517" s="2"/>
      <c r="D517" s="2" t="s">
        <v>42</v>
      </c>
      <c r="E517" s="2" t="s">
        <v>217</v>
      </c>
      <c r="F517" s="2">
        <v>9</v>
      </c>
      <c r="G517" s="2">
        <v>1165</v>
      </c>
      <c r="H517" s="2">
        <v>0</v>
      </c>
      <c r="I517" s="1">
        <v>58.5</v>
      </c>
      <c r="J517" s="1">
        <v>1.31</v>
      </c>
      <c r="K517" s="1">
        <v>16.308</v>
      </c>
      <c r="L517" s="1">
        <v>8.4779999999999998</v>
      </c>
      <c r="M517" s="1">
        <v>0.14399999999999999</v>
      </c>
      <c r="N517" s="1">
        <v>2.67</v>
      </c>
      <c r="O517" s="1">
        <v>5.9530000000000003</v>
      </c>
      <c r="P517" s="1">
        <v>4.45</v>
      </c>
      <c r="Q517" s="1">
        <v>0.999</v>
      </c>
      <c r="R517" s="1">
        <v>0.13100000000000001</v>
      </c>
      <c r="S517" s="1">
        <v>2.5999999999999999E-2</v>
      </c>
      <c r="T517" s="62">
        <v>98.968999999999994</v>
      </c>
      <c r="U517" s="118">
        <v>5.4489999999999998</v>
      </c>
      <c r="V517" s="139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2:41" x14ac:dyDescent="0.25">
      <c r="B518" s="2" t="s">
        <v>27</v>
      </c>
      <c r="C518" s="2"/>
      <c r="D518" s="2" t="s">
        <v>42</v>
      </c>
      <c r="E518" s="2" t="s">
        <v>218</v>
      </c>
      <c r="F518" s="2">
        <v>9</v>
      </c>
      <c r="G518" s="2">
        <v>1165</v>
      </c>
      <c r="H518" s="2">
        <v>0</v>
      </c>
      <c r="I518" s="1">
        <v>57.698999999999998</v>
      </c>
      <c r="J518" s="1">
        <v>1.2170000000000001</v>
      </c>
      <c r="K518" s="1">
        <v>16.262</v>
      </c>
      <c r="L518" s="1">
        <v>8.8070000000000004</v>
      </c>
      <c r="M518" s="1">
        <v>0.20799999999999999</v>
      </c>
      <c r="N518" s="1">
        <v>2.8759999999999999</v>
      </c>
      <c r="O518" s="1">
        <v>5.9370000000000003</v>
      </c>
      <c r="P518" s="1">
        <v>4.1289999999999996</v>
      </c>
      <c r="Q518" s="1">
        <v>0.95399999999999996</v>
      </c>
      <c r="R518" s="1">
        <v>0.18099999999999999</v>
      </c>
      <c r="S518" s="1">
        <v>3.9E-2</v>
      </c>
      <c r="T518" s="62">
        <v>98.308999999999997</v>
      </c>
      <c r="U518" s="118">
        <v>5.0829999999999993</v>
      </c>
      <c r="V518" s="139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2:41" x14ac:dyDescent="0.25">
      <c r="B519" s="2" t="s">
        <v>27</v>
      </c>
      <c r="C519" s="2"/>
      <c r="D519" s="2" t="s">
        <v>42</v>
      </c>
      <c r="E519" s="2" t="s">
        <v>219</v>
      </c>
      <c r="F519" s="2">
        <v>9</v>
      </c>
      <c r="G519" s="2">
        <v>1165</v>
      </c>
      <c r="H519" s="2">
        <v>0</v>
      </c>
      <c r="I519" s="1">
        <v>57.746000000000002</v>
      </c>
      <c r="J519" s="1">
        <v>1.2509999999999999</v>
      </c>
      <c r="K519" s="1">
        <v>16.314</v>
      </c>
      <c r="L519" s="1">
        <v>8.8930000000000007</v>
      </c>
      <c r="M519" s="1">
        <v>0.186</v>
      </c>
      <c r="N519" s="1">
        <v>2.7839999999999998</v>
      </c>
      <c r="O519" s="1">
        <v>5.99</v>
      </c>
      <c r="P519" s="1">
        <v>4.2030000000000003</v>
      </c>
      <c r="Q519" s="1">
        <v>0.95</v>
      </c>
      <c r="R519" s="1">
        <v>0.28100000000000003</v>
      </c>
      <c r="S519" s="1">
        <v>0</v>
      </c>
      <c r="T519" s="62">
        <v>98.598000000000027</v>
      </c>
      <c r="U519" s="118">
        <v>5.1530000000000005</v>
      </c>
      <c r="V519" s="139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2:41" x14ac:dyDescent="0.25">
      <c r="B520" s="55" t="s">
        <v>132</v>
      </c>
      <c r="C520" s="55"/>
      <c r="D520" s="2"/>
      <c r="E520" s="2"/>
      <c r="F520" s="2"/>
      <c r="G520" s="2"/>
      <c r="H520" s="2"/>
      <c r="I520" s="44">
        <v>58.26055333333332</v>
      </c>
      <c r="J520" s="44">
        <v>1.3046466666666667</v>
      </c>
      <c r="K520" s="44">
        <v>16.423026666666665</v>
      </c>
      <c r="L520" s="44">
        <v>8.9983933333333326</v>
      </c>
      <c r="M520" s="44">
        <v>0.18010000000000001</v>
      </c>
      <c r="N520" s="44">
        <v>2.799973333333333</v>
      </c>
      <c r="O520" s="44">
        <v>6.2019466666666663</v>
      </c>
      <c r="P520" s="44">
        <v>4.2184866666666672</v>
      </c>
      <c r="Q520" s="44">
        <v>0.96502666666666659</v>
      </c>
      <c r="R520" s="44">
        <v>0.22359333333333334</v>
      </c>
      <c r="S520" s="44">
        <v>4.7333333333333342E-3</v>
      </c>
      <c r="T520" s="62"/>
      <c r="U520" s="116">
        <v>5.1835133333333339</v>
      </c>
      <c r="V520" s="139">
        <v>3.4</v>
      </c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2:41" x14ac:dyDescent="0.25">
      <c r="B521" s="56" t="s">
        <v>133</v>
      </c>
      <c r="C521" s="56"/>
      <c r="D521" s="8"/>
      <c r="E521" s="8"/>
      <c r="F521" s="8"/>
      <c r="G521" s="8"/>
      <c r="H521" s="8"/>
      <c r="I521" s="45">
        <v>0.49749745565274206</v>
      </c>
      <c r="J521" s="45">
        <v>6.7529103426032633E-2</v>
      </c>
      <c r="K521" s="45">
        <v>0.17855677155086205</v>
      </c>
      <c r="L521" s="45">
        <v>0.30803795560813296</v>
      </c>
      <c r="M521" s="45">
        <v>2.8088762369114288E-2</v>
      </c>
      <c r="N521" s="45">
        <v>0.11621515432695548</v>
      </c>
      <c r="O521" s="45">
        <v>0.1992849892801285</v>
      </c>
      <c r="P521" s="45">
        <v>9.8384267518938737E-2</v>
      </c>
      <c r="Q521" s="45">
        <v>3.1159554064906166E-2</v>
      </c>
      <c r="R521" s="45">
        <v>5.2328133196298171E-2</v>
      </c>
      <c r="S521" s="45">
        <v>1.1591047448456975E-2</v>
      </c>
      <c r="T521" s="63"/>
      <c r="U521" s="117">
        <v>0.11743170578599937</v>
      </c>
      <c r="V521" s="140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2:41" x14ac:dyDescent="0.25">
      <c r="B522" s="2" t="s">
        <v>155</v>
      </c>
      <c r="C522" s="2"/>
      <c r="D522" s="2" t="s">
        <v>42</v>
      </c>
      <c r="E522" s="2" t="s">
        <v>34</v>
      </c>
      <c r="F522" s="2">
        <v>9</v>
      </c>
      <c r="G522" s="2">
        <v>1140</v>
      </c>
      <c r="H522" s="2">
        <v>0</v>
      </c>
      <c r="I522" s="1">
        <v>58.8035</v>
      </c>
      <c r="J522" s="1">
        <v>1.4154</v>
      </c>
      <c r="K522" s="1">
        <v>15.2707</v>
      </c>
      <c r="L522" s="1">
        <v>10.180899999999999</v>
      </c>
      <c r="M522" s="1">
        <v>0.24310000000000001</v>
      </c>
      <c r="N522" s="1">
        <v>3.1448</v>
      </c>
      <c r="O522" s="1">
        <v>5.4245000000000001</v>
      </c>
      <c r="P522" s="1">
        <v>4.2328000000000001</v>
      </c>
      <c r="Q522" s="1">
        <v>1.0999000000000001</v>
      </c>
      <c r="R522" s="1">
        <v>0.17949999999999999</v>
      </c>
      <c r="S522" s="1">
        <v>0</v>
      </c>
      <c r="T522" s="62">
        <v>99.995099999999994</v>
      </c>
      <c r="U522" s="118">
        <v>5.3327</v>
      </c>
      <c r="V522" s="139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2:41" x14ac:dyDescent="0.25">
      <c r="B523" s="2" t="s">
        <v>155</v>
      </c>
      <c r="C523" s="2"/>
      <c r="D523" s="2" t="s">
        <v>42</v>
      </c>
      <c r="E523" s="2" t="s">
        <v>35</v>
      </c>
      <c r="F523" s="2">
        <v>9</v>
      </c>
      <c r="G523" s="2">
        <v>1140</v>
      </c>
      <c r="H523" s="2">
        <v>0</v>
      </c>
      <c r="I523" s="1">
        <v>59.038899999999998</v>
      </c>
      <c r="J523" s="1">
        <v>1.5061</v>
      </c>
      <c r="K523" s="1">
        <v>14.698</v>
      </c>
      <c r="L523" s="1">
        <v>10.402900000000001</v>
      </c>
      <c r="M523" s="1">
        <v>0.21299999999999999</v>
      </c>
      <c r="N523" s="1">
        <v>3.2786</v>
      </c>
      <c r="O523" s="1">
        <v>5.5587999999999997</v>
      </c>
      <c r="P523" s="1">
        <v>4.0975999999999999</v>
      </c>
      <c r="Q523" s="1">
        <v>1.0936999999999999</v>
      </c>
      <c r="R523" s="1">
        <v>0.19769999999999999</v>
      </c>
      <c r="S523" s="1">
        <v>0</v>
      </c>
      <c r="T523" s="62">
        <v>100.08529999999999</v>
      </c>
      <c r="U523" s="118">
        <v>5.1913</v>
      </c>
      <c r="V523" s="139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2:41" x14ac:dyDescent="0.25">
      <c r="B524" s="2" t="s">
        <v>155</v>
      </c>
      <c r="C524" s="2"/>
      <c r="D524" s="2" t="s">
        <v>42</v>
      </c>
      <c r="E524" s="2" t="s">
        <v>36</v>
      </c>
      <c r="F524" s="2">
        <v>9</v>
      </c>
      <c r="G524" s="2">
        <v>1140</v>
      </c>
      <c r="H524" s="2">
        <v>0</v>
      </c>
      <c r="I524" s="1">
        <v>59.146799999999999</v>
      </c>
      <c r="J524" s="1">
        <v>1.5199</v>
      </c>
      <c r="K524" s="1">
        <v>14.6205</v>
      </c>
      <c r="L524" s="1">
        <v>10.8032</v>
      </c>
      <c r="M524" s="1">
        <v>0.22450000000000001</v>
      </c>
      <c r="N524" s="1">
        <v>3.2869000000000002</v>
      </c>
      <c r="O524" s="1">
        <v>5.7876000000000003</v>
      </c>
      <c r="P524" s="1">
        <v>4.0255999999999998</v>
      </c>
      <c r="Q524" s="1">
        <v>1.0751999999999999</v>
      </c>
      <c r="R524" s="1">
        <v>0.32440000000000002</v>
      </c>
      <c r="S524" s="1">
        <v>0</v>
      </c>
      <c r="T524" s="62">
        <v>100.8146</v>
      </c>
      <c r="U524" s="118">
        <v>5.1007999999999996</v>
      </c>
      <c r="V524" s="139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2:41" x14ac:dyDescent="0.25">
      <c r="B525" s="2" t="s">
        <v>155</v>
      </c>
      <c r="C525" s="2"/>
      <c r="D525" s="2" t="s">
        <v>42</v>
      </c>
      <c r="E525" s="2" t="s">
        <v>37</v>
      </c>
      <c r="F525" s="2">
        <v>9</v>
      </c>
      <c r="G525" s="2">
        <v>1140</v>
      </c>
      <c r="H525" s="2">
        <v>0</v>
      </c>
      <c r="I525" s="1">
        <v>58.673099999999998</v>
      </c>
      <c r="J525" s="1">
        <v>1.5868</v>
      </c>
      <c r="K525" s="1">
        <v>14.493600000000001</v>
      </c>
      <c r="L525" s="1">
        <v>10.852499999999999</v>
      </c>
      <c r="M525" s="1">
        <v>0.24859999999999999</v>
      </c>
      <c r="N525" s="1">
        <v>3.4529000000000001</v>
      </c>
      <c r="O525" s="1">
        <v>5.7698999999999998</v>
      </c>
      <c r="P525" s="1">
        <v>3.9521999999999999</v>
      </c>
      <c r="Q525" s="1">
        <v>1.0327</v>
      </c>
      <c r="R525" s="1">
        <v>0.28060000000000002</v>
      </c>
      <c r="S525" s="1">
        <v>0</v>
      </c>
      <c r="T525" s="62">
        <v>100.3429</v>
      </c>
      <c r="U525" s="118">
        <v>4.9848999999999997</v>
      </c>
      <c r="V525" s="13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2:41" x14ac:dyDescent="0.25">
      <c r="B526" s="2" t="s">
        <v>155</v>
      </c>
      <c r="C526" s="2"/>
      <c r="D526" s="2" t="s">
        <v>42</v>
      </c>
      <c r="E526" s="2" t="s">
        <v>38</v>
      </c>
      <c r="F526" s="2">
        <v>9</v>
      </c>
      <c r="G526" s="2">
        <v>1140</v>
      </c>
      <c r="H526" s="2">
        <v>0</v>
      </c>
      <c r="I526" s="1">
        <v>58.166400000000003</v>
      </c>
      <c r="J526" s="1">
        <v>1.5089999999999999</v>
      </c>
      <c r="K526" s="1">
        <v>14.463800000000001</v>
      </c>
      <c r="L526" s="1">
        <v>11.0471</v>
      </c>
      <c r="M526" s="1">
        <v>0.28320000000000001</v>
      </c>
      <c r="N526" s="1">
        <v>3.5886999999999998</v>
      </c>
      <c r="O526" s="1">
        <v>5.8792999999999997</v>
      </c>
      <c r="P526" s="1">
        <v>3.9864999999999999</v>
      </c>
      <c r="Q526" s="1">
        <v>1.0445</v>
      </c>
      <c r="R526" s="1">
        <v>0.2702</v>
      </c>
      <c r="S526" s="1">
        <v>0</v>
      </c>
      <c r="T526" s="62">
        <v>100.23870000000001</v>
      </c>
      <c r="U526" s="118">
        <v>5.0309999999999997</v>
      </c>
      <c r="V526" s="13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2:41" x14ac:dyDescent="0.25">
      <c r="B527" s="2" t="s">
        <v>155</v>
      </c>
      <c r="C527" s="2"/>
      <c r="D527" s="2" t="s">
        <v>42</v>
      </c>
      <c r="E527" s="2" t="s">
        <v>39</v>
      </c>
      <c r="F527" s="2">
        <v>9</v>
      </c>
      <c r="G527" s="2">
        <v>1140</v>
      </c>
      <c r="H527" s="2">
        <v>0</v>
      </c>
      <c r="I527" s="1">
        <v>58.458300000000001</v>
      </c>
      <c r="J527" s="1">
        <v>1.5665</v>
      </c>
      <c r="K527" s="1">
        <v>14.287699999999999</v>
      </c>
      <c r="L527" s="1">
        <v>10.9808</v>
      </c>
      <c r="M527" s="1">
        <v>0.2107</v>
      </c>
      <c r="N527" s="1">
        <v>3.5455000000000001</v>
      </c>
      <c r="O527" s="1">
        <v>5.7877999999999998</v>
      </c>
      <c r="P527" s="1">
        <v>3.9519000000000002</v>
      </c>
      <c r="Q527" s="1">
        <v>1.0227999999999999</v>
      </c>
      <c r="R527" s="1">
        <v>0.26590000000000003</v>
      </c>
      <c r="S527" s="1">
        <v>0</v>
      </c>
      <c r="T527" s="62">
        <v>100.07790000000001</v>
      </c>
      <c r="U527" s="118">
        <v>4.9747000000000003</v>
      </c>
      <c r="V527" s="13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2:41" x14ac:dyDescent="0.25">
      <c r="B528" s="2" t="s">
        <v>155</v>
      </c>
      <c r="C528" s="2"/>
      <c r="D528" s="2" t="s">
        <v>42</v>
      </c>
      <c r="E528" s="2" t="s">
        <v>40</v>
      </c>
      <c r="F528" s="2">
        <v>9</v>
      </c>
      <c r="G528" s="2">
        <v>1140</v>
      </c>
      <c r="H528" s="2">
        <v>0</v>
      </c>
      <c r="I528" s="1">
        <v>57.881</v>
      </c>
      <c r="J528" s="1">
        <v>1.5959000000000001</v>
      </c>
      <c r="K528" s="1">
        <v>14.407400000000001</v>
      </c>
      <c r="L528" s="1">
        <v>11.3423</v>
      </c>
      <c r="M528" s="1">
        <v>0.17630000000000001</v>
      </c>
      <c r="N528" s="1">
        <v>3.5985</v>
      </c>
      <c r="O528" s="1">
        <v>5.8601000000000001</v>
      </c>
      <c r="P528" s="1">
        <v>3.8567999999999998</v>
      </c>
      <c r="Q528" s="1">
        <v>1.0399</v>
      </c>
      <c r="R528" s="1">
        <v>0.27650000000000002</v>
      </c>
      <c r="S528" s="1">
        <v>0</v>
      </c>
      <c r="T528" s="62">
        <v>100.0347</v>
      </c>
      <c r="U528" s="118">
        <v>4.8967000000000001</v>
      </c>
      <c r="V528" s="13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2:41" x14ac:dyDescent="0.25">
      <c r="B529" s="2" t="s">
        <v>155</v>
      </c>
      <c r="C529" s="2"/>
      <c r="D529" s="2" t="s">
        <v>42</v>
      </c>
      <c r="E529" s="2" t="s">
        <v>41</v>
      </c>
      <c r="F529" s="2">
        <v>9</v>
      </c>
      <c r="G529" s="2">
        <v>1140</v>
      </c>
      <c r="H529" s="2">
        <v>0</v>
      </c>
      <c r="I529" s="1">
        <v>58.014200000000002</v>
      </c>
      <c r="J529" s="1">
        <v>1.5969</v>
      </c>
      <c r="K529" s="1">
        <v>14.4397</v>
      </c>
      <c r="L529" s="1">
        <v>11.0153</v>
      </c>
      <c r="M529" s="1">
        <v>0.2571</v>
      </c>
      <c r="N529" s="1">
        <v>3.6004999999999998</v>
      </c>
      <c r="O529" s="1">
        <v>5.8853</v>
      </c>
      <c r="P529" s="1">
        <v>4.0265000000000004</v>
      </c>
      <c r="Q529" s="1">
        <v>0.996</v>
      </c>
      <c r="R529" s="1">
        <v>0.30940000000000001</v>
      </c>
      <c r="S529" s="1">
        <v>0</v>
      </c>
      <c r="T529" s="62">
        <v>100.14089999999997</v>
      </c>
      <c r="U529" s="118">
        <v>5.0225000000000009</v>
      </c>
      <c r="V529" s="139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2:41" x14ac:dyDescent="0.25">
      <c r="B530" s="2" t="s">
        <v>155</v>
      </c>
      <c r="C530" s="2"/>
      <c r="D530" s="2" t="s">
        <v>42</v>
      </c>
      <c r="E530" s="2" t="s">
        <v>43</v>
      </c>
      <c r="F530" s="2">
        <v>9</v>
      </c>
      <c r="G530" s="2">
        <v>1140</v>
      </c>
      <c r="H530" s="2">
        <v>0</v>
      </c>
      <c r="I530" s="1">
        <v>58.5366</v>
      </c>
      <c r="J530" s="1">
        <v>1.6580999999999999</v>
      </c>
      <c r="K530" s="1">
        <v>14.1517</v>
      </c>
      <c r="L530" s="1">
        <v>10.829000000000001</v>
      </c>
      <c r="M530" s="1">
        <v>0.20080000000000001</v>
      </c>
      <c r="N530" s="1">
        <v>3.6051000000000002</v>
      </c>
      <c r="O530" s="1">
        <v>5.7370000000000001</v>
      </c>
      <c r="P530" s="1">
        <v>3.9177</v>
      </c>
      <c r="Q530" s="1">
        <v>1.0613999999999999</v>
      </c>
      <c r="R530" s="1">
        <v>0.2747</v>
      </c>
      <c r="S530" s="1">
        <v>0</v>
      </c>
      <c r="T530" s="62">
        <v>99.972099999999998</v>
      </c>
      <c r="U530" s="118">
        <v>4.9790999999999999</v>
      </c>
      <c r="V530" s="139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2:41" x14ac:dyDescent="0.25">
      <c r="B531" s="2" t="s">
        <v>155</v>
      </c>
      <c r="C531" s="2"/>
      <c r="D531" s="2" t="s">
        <v>42</v>
      </c>
      <c r="E531" s="2" t="s">
        <v>44</v>
      </c>
      <c r="F531" s="2">
        <v>9</v>
      </c>
      <c r="G531" s="2">
        <v>1140</v>
      </c>
      <c r="H531" s="2">
        <v>0</v>
      </c>
      <c r="I531" s="1">
        <v>58.728999999999999</v>
      </c>
      <c r="J531" s="1">
        <v>1.5704</v>
      </c>
      <c r="K531" s="1">
        <v>14.0718</v>
      </c>
      <c r="L531" s="1">
        <v>10.5954</v>
      </c>
      <c r="M531" s="1">
        <v>0.26229999999999998</v>
      </c>
      <c r="N531" s="1">
        <v>3.613</v>
      </c>
      <c r="O531" s="1">
        <v>5.7797000000000001</v>
      </c>
      <c r="P531" s="1">
        <v>3.8654999999999999</v>
      </c>
      <c r="Q531" s="1">
        <v>1.0773999999999999</v>
      </c>
      <c r="R531" s="1">
        <v>0.25140000000000001</v>
      </c>
      <c r="S531" s="1">
        <v>0</v>
      </c>
      <c r="T531" s="62">
        <v>99.815899999999999</v>
      </c>
      <c r="U531" s="118">
        <v>4.9428999999999998</v>
      </c>
      <c r="V531" s="139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2:41" x14ac:dyDescent="0.25">
      <c r="B532" s="2" t="s">
        <v>155</v>
      </c>
      <c r="C532" s="2"/>
      <c r="D532" s="2" t="s">
        <v>42</v>
      </c>
      <c r="E532" s="2" t="s">
        <v>45</v>
      </c>
      <c r="F532" s="2">
        <v>9</v>
      </c>
      <c r="G532" s="2">
        <v>1140</v>
      </c>
      <c r="H532" s="2">
        <v>0</v>
      </c>
      <c r="I532" s="1">
        <v>57.616</v>
      </c>
      <c r="J532" s="1">
        <v>1.502</v>
      </c>
      <c r="K532" s="1">
        <v>14.97</v>
      </c>
      <c r="L532" s="1">
        <v>10.146000000000001</v>
      </c>
      <c r="M532" s="1">
        <v>0.16800000000000001</v>
      </c>
      <c r="N532" s="1">
        <v>3.5529999999999999</v>
      </c>
      <c r="O532" s="1">
        <v>5.7169999999999996</v>
      </c>
      <c r="P532" s="1">
        <v>4.1180000000000003</v>
      </c>
      <c r="Q532" s="1">
        <v>0.98499999999999999</v>
      </c>
      <c r="R532" s="1">
        <v>0.38100000000000001</v>
      </c>
      <c r="S532" s="1">
        <v>0</v>
      </c>
      <c r="T532" s="62">
        <v>99.156000000000006</v>
      </c>
      <c r="U532" s="118">
        <v>5.1030000000000006</v>
      </c>
      <c r="V532" s="139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2:41" x14ac:dyDescent="0.25">
      <c r="B533" s="2" t="s">
        <v>155</v>
      </c>
      <c r="C533" s="2"/>
      <c r="D533" s="2" t="s">
        <v>42</v>
      </c>
      <c r="E533" s="2" t="s">
        <v>216</v>
      </c>
      <c r="F533" s="2">
        <v>9</v>
      </c>
      <c r="G533" s="2">
        <v>1140</v>
      </c>
      <c r="H533" s="2">
        <v>0</v>
      </c>
      <c r="I533" s="1">
        <v>59.390999999999998</v>
      </c>
      <c r="J533" s="1">
        <v>1.24</v>
      </c>
      <c r="K533" s="1">
        <v>15.912000000000001</v>
      </c>
      <c r="L533" s="1">
        <v>8.8409999999999993</v>
      </c>
      <c r="M533" s="1">
        <v>8.8999999999999996E-2</v>
      </c>
      <c r="N533" s="1">
        <v>2.9750000000000001</v>
      </c>
      <c r="O533" s="1">
        <v>5.3239999999999998</v>
      </c>
      <c r="P533" s="1">
        <v>4.2759999999999998</v>
      </c>
      <c r="Q533" s="1">
        <v>1.0880000000000001</v>
      </c>
      <c r="R533" s="1">
        <v>0.26200000000000001</v>
      </c>
      <c r="S533" s="1">
        <v>0</v>
      </c>
      <c r="T533" s="62">
        <v>99.397999999999982</v>
      </c>
      <c r="U533" s="118">
        <v>5.3639999999999999</v>
      </c>
      <c r="V533" s="139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2:41" x14ac:dyDescent="0.25">
      <c r="B534" s="2" t="s">
        <v>155</v>
      </c>
      <c r="C534" s="2"/>
      <c r="D534" s="2" t="s">
        <v>42</v>
      </c>
      <c r="E534" s="2" t="s">
        <v>217</v>
      </c>
      <c r="F534" s="2">
        <v>9</v>
      </c>
      <c r="G534" s="2">
        <v>1140</v>
      </c>
      <c r="H534" s="2">
        <v>0</v>
      </c>
      <c r="I534" s="1">
        <v>59.137</v>
      </c>
      <c r="J534" s="1">
        <v>1.4930000000000001</v>
      </c>
      <c r="K534" s="1">
        <v>15.547000000000001</v>
      </c>
      <c r="L534" s="1">
        <v>8.9879999999999995</v>
      </c>
      <c r="M534" s="1">
        <v>0.186</v>
      </c>
      <c r="N534" s="1">
        <v>3.1</v>
      </c>
      <c r="O534" s="1">
        <v>5.53</v>
      </c>
      <c r="P534" s="1">
        <v>4.157</v>
      </c>
      <c r="Q534" s="1">
        <v>1.0209999999999999</v>
      </c>
      <c r="R534" s="1">
        <v>0.20100000000000001</v>
      </c>
      <c r="S534" s="1">
        <v>1.2999999999999999E-2</v>
      </c>
      <c r="T534" s="62">
        <v>99.373000000000005</v>
      </c>
      <c r="U534" s="118">
        <v>5.1779999999999999</v>
      </c>
      <c r="V534" s="139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2:41" x14ac:dyDescent="0.25">
      <c r="B535" s="2" t="s">
        <v>155</v>
      </c>
      <c r="C535" s="2"/>
      <c r="D535" s="2" t="s">
        <v>42</v>
      </c>
      <c r="E535" s="2" t="s">
        <v>218</v>
      </c>
      <c r="F535" s="2">
        <v>9</v>
      </c>
      <c r="G535" s="2">
        <v>1140</v>
      </c>
      <c r="H535" s="2">
        <v>0</v>
      </c>
      <c r="I535" s="1">
        <v>59.505000000000003</v>
      </c>
      <c r="J535" s="1">
        <v>1.2929999999999999</v>
      </c>
      <c r="K535" s="1">
        <v>16.02</v>
      </c>
      <c r="L535" s="1">
        <v>8.8140000000000001</v>
      </c>
      <c r="M535" s="1">
        <v>0.247</v>
      </c>
      <c r="N535" s="1">
        <v>2.9089999999999998</v>
      </c>
      <c r="O535" s="1">
        <v>5.4080000000000004</v>
      </c>
      <c r="P535" s="1">
        <v>4.3760000000000003</v>
      </c>
      <c r="Q535" s="1">
        <v>1.0649999999999999</v>
      </c>
      <c r="R535" s="1">
        <v>0.151</v>
      </c>
      <c r="S535" s="1">
        <v>0</v>
      </c>
      <c r="T535" s="62">
        <v>99.788000000000011</v>
      </c>
      <c r="U535" s="118">
        <v>5.4410000000000007</v>
      </c>
      <c r="V535" s="139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2:41" x14ac:dyDescent="0.25">
      <c r="B536" s="2" t="s">
        <v>155</v>
      </c>
      <c r="C536" s="2"/>
      <c r="D536" s="2" t="s">
        <v>42</v>
      </c>
      <c r="E536" s="2" t="s">
        <v>219</v>
      </c>
      <c r="F536" s="2">
        <v>9</v>
      </c>
      <c r="G536" s="2">
        <v>1140</v>
      </c>
      <c r="H536" s="2">
        <v>0</v>
      </c>
      <c r="I536" s="1">
        <v>59.011000000000003</v>
      </c>
      <c r="J536" s="1">
        <v>1.4330000000000001</v>
      </c>
      <c r="K536" s="1">
        <v>15.507</v>
      </c>
      <c r="L536" s="1">
        <v>9.32</v>
      </c>
      <c r="M536" s="1">
        <v>0.189</v>
      </c>
      <c r="N536" s="1">
        <v>3.2469999999999999</v>
      </c>
      <c r="O536" s="1">
        <v>5.5140000000000002</v>
      </c>
      <c r="P536" s="1">
        <v>4.2409999999999997</v>
      </c>
      <c r="Q536" s="1">
        <v>1.0149999999999999</v>
      </c>
      <c r="R536" s="1">
        <v>0.17100000000000001</v>
      </c>
      <c r="S536" s="1">
        <v>0.01</v>
      </c>
      <c r="T536" s="62">
        <v>99.658000000000015</v>
      </c>
      <c r="U536" s="118">
        <v>5.2559999999999993</v>
      </c>
      <c r="V536" s="139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2:41" x14ac:dyDescent="0.25">
      <c r="B537" s="55" t="s">
        <v>132</v>
      </c>
      <c r="C537" s="55"/>
      <c r="D537" s="2"/>
      <c r="E537" s="2"/>
      <c r="F537" s="2"/>
      <c r="G537" s="2"/>
      <c r="H537" s="2"/>
      <c r="I537" s="44">
        <v>58.673853333333327</v>
      </c>
      <c r="J537" s="44">
        <v>1.4990666666666663</v>
      </c>
      <c r="K537" s="44">
        <v>14.857393333333334</v>
      </c>
      <c r="L537" s="44">
        <v>10.277226666666662</v>
      </c>
      <c r="M537" s="44">
        <v>0.21324000000000001</v>
      </c>
      <c r="N537" s="44">
        <v>3.3665666666666665</v>
      </c>
      <c r="O537" s="44">
        <v>5.6642000000000001</v>
      </c>
      <c r="P537" s="44">
        <v>4.072073333333333</v>
      </c>
      <c r="Q537" s="44">
        <v>1.0478333333333336</v>
      </c>
      <c r="R537" s="44">
        <v>0.25308666666666668</v>
      </c>
      <c r="S537" s="44">
        <v>1.5333333333333334E-3</v>
      </c>
      <c r="T537" s="62"/>
      <c r="U537" s="116">
        <v>5.119906666666667</v>
      </c>
      <c r="V537" s="139">
        <v>3.54</v>
      </c>
      <c r="W537" s="2"/>
      <c r="X537" s="2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2"/>
      <c r="AJ537" s="2"/>
      <c r="AK537" s="2"/>
      <c r="AL537" s="2"/>
      <c r="AM537" s="2"/>
      <c r="AN537" s="2"/>
      <c r="AO537" s="2"/>
    </row>
    <row r="538" spans="2:41" x14ac:dyDescent="0.25">
      <c r="B538" s="56" t="s">
        <v>133</v>
      </c>
      <c r="C538" s="56"/>
      <c r="D538" s="8"/>
      <c r="E538" s="8"/>
      <c r="F538" s="8"/>
      <c r="G538" s="8"/>
      <c r="H538" s="8"/>
      <c r="I538" s="45">
        <v>0.56161041640048259</v>
      </c>
      <c r="J538" s="45">
        <v>0.11437531993189706</v>
      </c>
      <c r="K538" s="45">
        <v>0.63977431787273542</v>
      </c>
      <c r="L538" s="45">
        <v>0.87032793201074243</v>
      </c>
      <c r="M538" s="45">
        <v>4.8529163544055648E-2</v>
      </c>
      <c r="N538" s="45">
        <v>0.24799591778514266</v>
      </c>
      <c r="O538" s="45">
        <v>0.18653693238299249</v>
      </c>
      <c r="P538" s="45">
        <v>0.15845621507292829</v>
      </c>
      <c r="Q538" s="45">
        <v>3.5749558771835957E-2</v>
      </c>
      <c r="R538" s="45">
        <v>6.284098829206787E-2</v>
      </c>
      <c r="S538" s="45">
        <v>4.0859806772962221E-3</v>
      </c>
      <c r="T538" s="63"/>
      <c r="U538" s="117">
        <v>0.16760731089862005</v>
      </c>
      <c r="V538" s="14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2:41" x14ac:dyDescent="0.25">
      <c r="B539" s="2" t="s">
        <v>154</v>
      </c>
      <c r="C539" s="2"/>
      <c r="D539" s="2" t="s">
        <v>42</v>
      </c>
      <c r="E539" s="2" t="s">
        <v>34</v>
      </c>
      <c r="F539" s="2">
        <v>9</v>
      </c>
      <c r="G539" s="2">
        <v>1140</v>
      </c>
      <c r="H539" s="2">
        <v>0</v>
      </c>
      <c r="I539" s="1">
        <v>58.0916</v>
      </c>
      <c r="J539" s="1">
        <v>1.5455000000000001</v>
      </c>
      <c r="K539" s="1">
        <v>15.8506</v>
      </c>
      <c r="L539" s="1">
        <v>9.9138000000000002</v>
      </c>
      <c r="M539" s="1">
        <v>0.2036</v>
      </c>
      <c r="N539" s="1">
        <v>3.2113</v>
      </c>
      <c r="O539" s="1">
        <v>5.9097</v>
      </c>
      <c r="P539" s="1">
        <v>4.2699999999999996</v>
      </c>
      <c r="Q539" s="1">
        <v>1.0385</v>
      </c>
      <c r="R539" s="1">
        <v>0.2631</v>
      </c>
      <c r="S539" s="1">
        <v>0</v>
      </c>
      <c r="T539" s="62">
        <v>100.29769999999996</v>
      </c>
      <c r="U539" s="118">
        <v>5.3084999999999996</v>
      </c>
      <c r="V539" s="139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2:41" x14ac:dyDescent="0.25">
      <c r="B540" s="2" t="s">
        <v>154</v>
      </c>
      <c r="C540" s="2"/>
      <c r="D540" s="2" t="s">
        <v>42</v>
      </c>
      <c r="E540" s="2" t="s">
        <v>35</v>
      </c>
      <c r="F540" s="2">
        <v>9</v>
      </c>
      <c r="G540" s="2">
        <v>1140</v>
      </c>
      <c r="H540" s="2">
        <v>0</v>
      </c>
      <c r="I540" s="1">
        <v>58.989699999999999</v>
      </c>
      <c r="J540" s="1">
        <v>1.4825999999999999</v>
      </c>
      <c r="K540" s="1">
        <v>15.791499999999999</v>
      </c>
      <c r="L540" s="1">
        <v>9.1316000000000006</v>
      </c>
      <c r="M540" s="1">
        <v>0.20130000000000001</v>
      </c>
      <c r="N540" s="1">
        <v>2.9567999999999999</v>
      </c>
      <c r="O540" s="1">
        <v>5.6128999999999998</v>
      </c>
      <c r="P540" s="1">
        <v>4.3338999999999999</v>
      </c>
      <c r="Q540" s="1">
        <v>1.0967</v>
      </c>
      <c r="R540" s="1">
        <v>0.28770000000000001</v>
      </c>
      <c r="S540" s="1">
        <v>0</v>
      </c>
      <c r="T540" s="62">
        <v>99.884700000000009</v>
      </c>
      <c r="U540" s="118">
        <v>5.4306000000000001</v>
      </c>
      <c r="V540" s="139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2:41" x14ac:dyDescent="0.25">
      <c r="B541" s="2" t="s">
        <v>154</v>
      </c>
      <c r="C541" s="2"/>
      <c r="D541" s="2" t="s">
        <v>42</v>
      </c>
      <c r="E541" s="2" t="s">
        <v>36</v>
      </c>
      <c r="F541" s="2">
        <v>9</v>
      </c>
      <c r="G541" s="2">
        <v>1140</v>
      </c>
      <c r="H541" s="2">
        <v>0</v>
      </c>
      <c r="I541" s="1">
        <v>59.555599999999998</v>
      </c>
      <c r="J541" s="1">
        <v>1.3575999999999999</v>
      </c>
      <c r="K541" s="1">
        <v>16.197199999999999</v>
      </c>
      <c r="L541" s="1">
        <v>8.8506</v>
      </c>
      <c r="M541" s="1">
        <v>0.15379999999999999</v>
      </c>
      <c r="N541" s="1">
        <v>2.9100999999999999</v>
      </c>
      <c r="O541" s="1">
        <v>5.5739999999999998</v>
      </c>
      <c r="P541" s="1">
        <v>4.4847999999999999</v>
      </c>
      <c r="Q541" s="1">
        <v>1.0863</v>
      </c>
      <c r="R541" s="1">
        <v>0.18479999999999999</v>
      </c>
      <c r="S541" s="1">
        <v>0</v>
      </c>
      <c r="T541" s="62">
        <v>100.35479999999998</v>
      </c>
      <c r="U541" s="118">
        <v>5.5710999999999995</v>
      </c>
      <c r="V541" s="139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2:41" x14ac:dyDescent="0.25">
      <c r="B542" s="2" t="s">
        <v>154</v>
      </c>
      <c r="C542" s="2"/>
      <c r="D542" s="2" t="s">
        <v>42</v>
      </c>
      <c r="E542" s="2" t="s">
        <v>37</v>
      </c>
      <c r="F542" s="2">
        <v>9</v>
      </c>
      <c r="G542" s="2">
        <v>1140</v>
      </c>
      <c r="H542" s="2">
        <v>0</v>
      </c>
      <c r="I542" s="1">
        <v>57.452199999999998</v>
      </c>
      <c r="J542" s="1">
        <v>1.5406</v>
      </c>
      <c r="K542" s="1">
        <v>15.223000000000001</v>
      </c>
      <c r="L542" s="1">
        <v>9.8909000000000002</v>
      </c>
      <c r="M542" s="1">
        <v>0.254</v>
      </c>
      <c r="N542" s="1">
        <v>3.1591</v>
      </c>
      <c r="O542" s="1">
        <v>5.9790999999999999</v>
      </c>
      <c r="P542" s="1">
        <v>4.2775999999999996</v>
      </c>
      <c r="Q542" s="1">
        <v>0.97219999999999995</v>
      </c>
      <c r="R542" s="1">
        <v>0.30230000000000001</v>
      </c>
      <c r="S542" s="1">
        <v>0</v>
      </c>
      <c r="T542" s="62">
        <v>99.051000000000002</v>
      </c>
      <c r="U542" s="118">
        <v>5.2497999999999996</v>
      </c>
      <c r="V542" s="139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2:41" x14ac:dyDescent="0.25">
      <c r="B543" s="2" t="s">
        <v>154</v>
      </c>
      <c r="C543" s="2"/>
      <c r="D543" s="2" t="s">
        <v>42</v>
      </c>
      <c r="E543" s="2" t="s">
        <v>38</v>
      </c>
      <c r="F543" s="2">
        <v>9</v>
      </c>
      <c r="G543" s="2">
        <v>1140</v>
      </c>
      <c r="H543" s="2">
        <v>0</v>
      </c>
      <c r="I543" s="1">
        <v>57.058799999999998</v>
      </c>
      <c r="J543" s="1">
        <v>1.6197999999999999</v>
      </c>
      <c r="K543" s="1">
        <v>15.5093</v>
      </c>
      <c r="L543" s="1">
        <v>10.4558</v>
      </c>
      <c r="M543" s="1">
        <v>0.2016</v>
      </c>
      <c r="N543" s="1">
        <v>3.4091999999999998</v>
      </c>
      <c r="O543" s="1">
        <v>6.0593000000000004</v>
      </c>
      <c r="P543" s="1">
        <v>4.2298999999999998</v>
      </c>
      <c r="Q543" s="1">
        <v>0.97599999999999998</v>
      </c>
      <c r="R543" s="1">
        <v>0.36330000000000001</v>
      </c>
      <c r="S543" s="1">
        <v>0</v>
      </c>
      <c r="T543" s="62">
        <v>99.882999999999981</v>
      </c>
      <c r="U543" s="118">
        <v>5.2058999999999997</v>
      </c>
      <c r="V543" s="139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2:41" x14ac:dyDescent="0.25">
      <c r="B544" s="2" t="s">
        <v>154</v>
      </c>
      <c r="C544" s="2"/>
      <c r="D544" s="2" t="s">
        <v>42</v>
      </c>
      <c r="E544" s="2" t="s">
        <v>39</v>
      </c>
      <c r="F544" s="2">
        <v>9</v>
      </c>
      <c r="G544" s="2">
        <v>1140</v>
      </c>
      <c r="H544" s="2">
        <v>0</v>
      </c>
      <c r="I544" s="1">
        <v>57.329099999999997</v>
      </c>
      <c r="J544" s="1">
        <v>1.5966</v>
      </c>
      <c r="K544" s="1">
        <v>15.5327</v>
      </c>
      <c r="L544" s="1">
        <v>10.417299999999999</v>
      </c>
      <c r="M544" s="1">
        <v>0.27860000000000001</v>
      </c>
      <c r="N544" s="1">
        <v>3.4127000000000001</v>
      </c>
      <c r="O544" s="1">
        <v>6.2164999999999999</v>
      </c>
      <c r="P544" s="1">
        <v>4.2622999999999998</v>
      </c>
      <c r="Q544" s="1">
        <v>0.9577</v>
      </c>
      <c r="R544" s="1">
        <v>0.30599999999999999</v>
      </c>
      <c r="S544" s="1">
        <v>0</v>
      </c>
      <c r="T544" s="62">
        <v>100.30949999999999</v>
      </c>
      <c r="U544" s="118">
        <v>5.22</v>
      </c>
      <c r="V544" s="139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2:41" x14ac:dyDescent="0.25">
      <c r="B545" s="2" t="s">
        <v>154</v>
      </c>
      <c r="C545" s="2"/>
      <c r="D545" s="2" t="s">
        <v>42</v>
      </c>
      <c r="E545" s="2" t="s">
        <v>40</v>
      </c>
      <c r="F545" s="2">
        <v>9</v>
      </c>
      <c r="G545" s="2">
        <v>1140</v>
      </c>
      <c r="H545" s="2">
        <v>0</v>
      </c>
      <c r="I545" s="1">
        <v>56.419499999999999</v>
      </c>
      <c r="J545" s="1">
        <v>1.5145999999999999</v>
      </c>
      <c r="K545" s="1">
        <v>15.670299999999999</v>
      </c>
      <c r="L545" s="1">
        <v>10.6701</v>
      </c>
      <c r="M545" s="1">
        <v>0.24429999999999999</v>
      </c>
      <c r="N545" s="1">
        <v>3.3953000000000002</v>
      </c>
      <c r="O545" s="1">
        <v>6.3109999999999999</v>
      </c>
      <c r="P545" s="1">
        <v>4.1550000000000002</v>
      </c>
      <c r="Q545" s="1">
        <v>0.94840000000000002</v>
      </c>
      <c r="R545" s="1">
        <v>0.31480000000000002</v>
      </c>
      <c r="S545" s="1">
        <v>0</v>
      </c>
      <c r="T545" s="62">
        <v>99.643300000000011</v>
      </c>
      <c r="U545" s="118">
        <v>5.1034000000000006</v>
      </c>
      <c r="V545" s="139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2:41" x14ac:dyDescent="0.25">
      <c r="B546" s="2" t="s">
        <v>154</v>
      </c>
      <c r="C546" s="2"/>
      <c r="D546" s="2" t="s">
        <v>42</v>
      </c>
      <c r="E546" s="2" t="s">
        <v>41</v>
      </c>
      <c r="F546" s="2">
        <v>9</v>
      </c>
      <c r="G546" s="2">
        <v>1140</v>
      </c>
      <c r="H546" s="2">
        <v>0</v>
      </c>
      <c r="I546" s="1">
        <v>56.9223</v>
      </c>
      <c r="J546" s="1">
        <v>1.5329999999999999</v>
      </c>
      <c r="K546" s="1">
        <v>15.2721</v>
      </c>
      <c r="L546" s="1">
        <v>10.4947</v>
      </c>
      <c r="M546" s="1">
        <v>0.19470000000000001</v>
      </c>
      <c r="N546" s="1">
        <v>3.4234</v>
      </c>
      <c r="O546" s="1">
        <v>6.181</v>
      </c>
      <c r="P546" s="1">
        <v>4.0044000000000004</v>
      </c>
      <c r="Q546" s="1">
        <v>0.98209999999999997</v>
      </c>
      <c r="R546" s="1">
        <v>0.29120000000000001</v>
      </c>
      <c r="S546" s="1">
        <v>0</v>
      </c>
      <c r="T546" s="62">
        <v>99.298900000000003</v>
      </c>
      <c r="U546" s="118">
        <v>4.9865000000000004</v>
      </c>
      <c r="V546" s="139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2:41" x14ac:dyDescent="0.25">
      <c r="B547" s="2" t="s">
        <v>154</v>
      </c>
      <c r="C547" s="2"/>
      <c r="D547" s="2" t="s">
        <v>42</v>
      </c>
      <c r="E547" s="2" t="s">
        <v>43</v>
      </c>
      <c r="F547" s="2">
        <v>9</v>
      </c>
      <c r="G547" s="2">
        <v>1140</v>
      </c>
      <c r="H547" s="2">
        <v>0</v>
      </c>
      <c r="I547" s="1">
        <v>58.082700000000003</v>
      </c>
      <c r="J547" s="1">
        <v>1.5620000000000001</v>
      </c>
      <c r="K547" s="1">
        <v>15.2677</v>
      </c>
      <c r="L547" s="1">
        <v>9.7530999999999999</v>
      </c>
      <c r="M547" s="1">
        <v>0.2044</v>
      </c>
      <c r="N547" s="1">
        <v>3.2179000000000002</v>
      </c>
      <c r="O547" s="1">
        <v>5.78</v>
      </c>
      <c r="P547" s="1">
        <v>4.3695000000000004</v>
      </c>
      <c r="Q547" s="1">
        <v>1.0336000000000001</v>
      </c>
      <c r="R547" s="1">
        <v>0.27239999999999998</v>
      </c>
      <c r="S547" s="1">
        <v>0</v>
      </c>
      <c r="T547" s="62">
        <v>99.543300000000031</v>
      </c>
      <c r="U547" s="118">
        <v>5.4031000000000002</v>
      </c>
      <c r="V547" s="139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2:41" x14ac:dyDescent="0.25">
      <c r="B548" s="2" t="s">
        <v>154</v>
      </c>
      <c r="C548" s="2"/>
      <c r="D548" s="2" t="s">
        <v>42</v>
      </c>
      <c r="E548" s="2" t="s">
        <v>44</v>
      </c>
      <c r="F548" s="2">
        <v>9</v>
      </c>
      <c r="G548" s="2">
        <v>1140</v>
      </c>
      <c r="H548" s="2">
        <v>0</v>
      </c>
      <c r="I548" s="1">
        <v>59.832299999999996</v>
      </c>
      <c r="J548" s="1">
        <v>1.4621999999999999</v>
      </c>
      <c r="K548" s="1">
        <v>15.9922</v>
      </c>
      <c r="L548" s="1">
        <v>8.1872000000000007</v>
      </c>
      <c r="M548" s="1">
        <v>0.1976</v>
      </c>
      <c r="N548" s="1">
        <v>2.8138999999999998</v>
      </c>
      <c r="O548" s="1">
        <v>5.3425000000000002</v>
      </c>
      <c r="P548" s="1">
        <v>4.7408999999999999</v>
      </c>
      <c r="Q548" s="1">
        <v>1.169</v>
      </c>
      <c r="R548" s="1">
        <v>0.31140000000000001</v>
      </c>
      <c r="S548" s="1">
        <v>0</v>
      </c>
      <c r="T548" s="62">
        <v>100.0492</v>
      </c>
      <c r="U548" s="118">
        <v>5.9099000000000004</v>
      </c>
      <c r="V548" s="139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2:41" x14ac:dyDescent="0.25">
      <c r="B549" s="2" t="s">
        <v>154</v>
      </c>
      <c r="C549" s="2"/>
      <c r="D549" s="2" t="s">
        <v>42</v>
      </c>
      <c r="E549" s="2" t="s">
        <v>45</v>
      </c>
      <c r="F549" s="2">
        <v>9</v>
      </c>
      <c r="G549" s="2">
        <v>1140</v>
      </c>
      <c r="H549" s="2">
        <v>0</v>
      </c>
      <c r="I549" s="1">
        <v>59.491599999999998</v>
      </c>
      <c r="J549" s="1">
        <v>1.5846</v>
      </c>
      <c r="K549" s="1">
        <v>16.018699999999999</v>
      </c>
      <c r="L549" s="1">
        <v>7.7515000000000001</v>
      </c>
      <c r="M549" s="1">
        <v>0.2404</v>
      </c>
      <c r="N549" s="1">
        <v>2.7153</v>
      </c>
      <c r="O549" s="1">
        <v>5.1745999999999999</v>
      </c>
      <c r="P549" s="1">
        <v>4.5594000000000001</v>
      </c>
      <c r="Q549" s="1">
        <v>1.2049000000000001</v>
      </c>
      <c r="R549" s="1">
        <v>0.2409</v>
      </c>
      <c r="S549" s="1">
        <v>0</v>
      </c>
      <c r="T549" s="62">
        <v>98.981899999999968</v>
      </c>
      <c r="U549" s="118">
        <v>5.7643000000000004</v>
      </c>
      <c r="V549" s="139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2:41" x14ac:dyDescent="0.25">
      <c r="B550" s="2" t="s">
        <v>154</v>
      </c>
      <c r="C550" s="2"/>
      <c r="D550" s="2" t="s">
        <v>42</v>
      </c>
      <c r="E550" s="2" t="s">
        <v>216</v>
      </c>
      <c r="F550" s="2">
        <v>9</v>
      </c>
      <c r="G550" s="2">
        <v>1140</v>
      </c>
      <c r="H550" s="2">
        <v>0</v>
      </c>
      <c r="I550" s="1">
        <v>56.82</v>
      </c>
      <c r="J550" s="1">
        <v>1.5880000000000001</v>
      </c>
      <c r="K550" s="1">
        <v>14.096</v>
      </c>
      <c r="L550" s="1">
        <v>10.952999999999999</v>
      </c>
      <c r="M550" s="1">
        <v>0.25900000000000001</v>
      </c>
      <c r="N550" s="1">
        <v>3.74</v>
      </c>
      <c r="O550" s="1">
        <v>5.6230000000000002</v>
      </c>
      <c r="P550" s="1">
        <v>4.0990000000000002</v>
      </c>
      <c r="Q550" s="1">
        <v>1.022</v>
      </c>
      <c r="R550" s="1">
        <v>0.2</v>
      </c>
      <c r="S550" s="1">
        <v>0</v>
      </c>
      <c r="T550" s="62">
        <v>98.40000000000002</v>
      </c>
      <c r="U550" s="118">
        <v>5.1210000000000004</v>
      </c>
      <c r="V550" s="139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2:41" x14ac:dyDescent="0.25">
      <c r="B551" s="2" t="s">
        <v>154</v>
      </c>
      <c r="C551" s="2"/>
      <c r="D551" s="2" t="s">
        <v>42</v>
      </c>
      <c r="E551" s="2" t="s">
        <v>217</v>
      </c>
      <c r="F551" s="2">
        <v>9</v>
      </c>
      <c r="G551" s="2">
        <v>1140</v>
      </c>
      <c r="H551" s="2">
        <v>0</v>
      </c>
      <c r="I551" s="1">
        <v>57.353999999999999</v>
      </c>
      <c r="J551" s="1">
        <v>1.512</v>
      </c>
      <c r="K551" s="1">
        <v>13.994999999999999</v>
      </c>
      <c r="L551" s="1">
        <v>10.548</v>
      </c>
      <c r="M551" s="1">
        <v>0.23499999999999999</v>
      </c>
      <c r="N551" s="1">
        <v>3.5209999999999999</v>
      </c>
      <c r="O551" s="1">
        <v>5.492</v>
      </c>
      <c r="P551" s="1">
        <v>4.1609999999999996</v>
      </c>
      <c r="Q551" s="1">
        <v>1.046</v>
      </c>
      <c r="R551" s="1">
        <v>0.30099999999999999</v>
      </c>
      <c r="S551" s="1">
        <v>0</v>
      </c>
      <c r="T551" s="62">
        <v>98.16500000000002</v>
      </c>
      <c r="U551" s="118">
        <v>5.2069999999999999</v>
      </c>
      <c r="V551" s="139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2:41" x14ac:dyDescent="0.25">
      <c r="B552" s="2" t="s">
        <v>154</v>
      </c>
      <c r="C552" s="2"/>
      <c r="D552" s="2" t="s">
        <v>42</v>
      </c>
      <c r="E552" s="2" t="s">
        <v>218</v>
      </c>
      <c r="F552" s="2">
        <v>9</v>
      </c>
      <c r="G552" s="2">
        <v>1140</v>
      </c>
      <c r="H552" s="2">
        <v>0</v>
      </c>
      <c r="I552" s="1">
        <v>56.906999999999996</v>
      </c>
      <c r="J552" s="1">
        <v>1.621</v>
      </c>
      <c r="K552" s="1">
        <v>14.037000000000001</v>
      </c>
      <c r="L552" s="1">
        <v>10.486000000000001</v>
      </c>
      <c r="M552" s="1">
        <v>0.20699999999999999</v>
      </c>
      <c r="N552" s="1">
        <v>3.6739999999999999</v>
      </c>
      <c r="O552" s="1">
        <v>5.4749999999999996</v>
      </c>
      <c r="P552" s="1">
        <v>4.1909999999999998</v>
      </c>
      <c r="Q552" s="1">
        <v>0.97599999999999998</v>
      </c>
      <c r="R552" s="1">
        <v>0.28100000000000003</v>
      </c>
      <c r="S552" s="1">
        <v>0</v>
      </c>
      <c r="T552" s="62">
        <v>97.855000000000004</v>
      </c>
      <c r="U552" s="118">
        <v>5.1669999999999998</v>
      </c>
      <c r="V552" s="139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2:41" x14ac:dyDescent="0.25">
      <c r="B553" s="2" t="s">
        <v>154</v>
      </c>
      <c r="C553" s="2"/>
      <c r="D553" s="2" t="s">
        <v>42</v>
      </c>
      <c r="E553" s="2" t="s">
        <v>219</v>
      </c>
      <c r="F553" s="2">
        <v>9</v>
      </c>
      <c r="G553" s="2">
        <v>1140</v>
      </c>
      <c r="H553" s="2">
        <v>0</v>
      </c>
      <c r="I553" s="1">
        <v>56.831000000000003</v>
      </c>
      <c r="J553" s="1">
        <v>1.6040000000000001</v>
      </c>
      <c r="K553" s="1">
        <v>13.807</v>
      </c>
      <c r="L553" s="1">
        <v>10.673</v>
      </c>
      <c r="M553" s="1">
        <v>0.22500000000000001</v>
      </c>
      <c r="N553" s="1">
        <v>3.754</v>
      </c>
      <c r="O553" s="1">
        <v>5.4560000000000004</v>
      </c>
      <c r="P553" s="1">
        <v>4.077</v>
      </c>
      <c r="Q553" s="1">
        <v>1.02</v>
      </c>
      <c r="R553" s="1">
        <v>0.36099999999999999</v>
      </c>
      <c r="S553" s="1">
        <v>0</v>
      </c>
      <c r="T553" s="62">
        <v>97.808000000000007</v>
      </c>
      <c r="U553" s="118">
        <v>5.0969999999999995</v>
      </c>
      <c r="V553" s="139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2:41" x14ac:dyDescent="0.25">
      <c r="B554" s="2" t="s">
        <v>154</v>
      </c>
      <c r="C554" s="2"/>
      <c r="D554" s="2" t="s">
        <v>42</v>
      </c>
      <c r="E554" s="2" t="s">
        <v>220</v>
      </c>
      <c r="F554" s="2">
        <v>9</v>
      </c>
      <c r="G554" s="2">
        <v>1140</v>
      </c>
      <c r="H554" s="2">
        <v>0</v>
      </c>
      <c r="I554" s="1">
        <v>58.012999999999998</v>
      </c>
      <c r="J554" s="1">
        <v>1.42</v>
      </c>
      <c r="K554" s="1">
        <v>14.391999999999999</v>
      </c>
      <c r="L554" s="1">
        <v>10.07</v>
      </c>
      <c r="M554" s="1">
        <v>0.14299999999999999</v>
      </c>
      <c r="N554" s="1">
        <v>3.3679999999999999</v>
      </c>
      <c r="O554" s="1">
        <v>5.1790000000000003</v>
      </c>
      <c r="P554" s="1">
        <v>4.0860000000000003</v>
      </c>
      <c r="Q554" s="1">
        <v>1.1020000000000001</v>
      </c>
      <c r="R554" s="1">
        <v>0.18099999999999999</v>
      </c>
      <c r="S554" s="1">
        <v>0</v>
      </c>
      <c r="T554" s="62">
        <v>97.954000000000008</v>
      </c>
      <c r="U554" s="118">
        <v>5.1880000000000006</v>
      </c>
      <c r="V554" s="139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2:41" x14ac:dyDescent="0.25">
      <c r="B555" s="55" t="s">
        <v>132</v>
      </c>
      <c r="C555" s="55"/>
      <c r="D555" s="2"/>
      <c r="E555" s="2"/>
      <c r="F555" s="2"/>
      <c r="G555" s="2"/>
      <c r="H555" s="2"/>
      <c r="I555" s="44">
        <v>57.821900000000007</v>
      </c>
      <c r="J555" s="44">
        <v>1.5340062499999996</v>
      </c>
      <c r="K555" s="44">
        <v>15.165768749999998</v>
      </c>
      <c r="L555" s="44">
        <v>9.8904125000000001</v>
      </c>
      <c r="M555" s="44">
        <v>0.21520624999999996</v>
      </c>
      <c r="N555" s="44">
        <v>3.2926250000000001</v>
      </c>
      <c r="O555" s="44">
        <v>5.7103500000000009</v>
      </c>
      <c r="P555" s="44">
        <v>4.2688562499999998</v>
      </c>
      <c r="Q555" s="44">
        <v>1.0394625</v>
      </c>
      <c r="R555" s="44">
        <v>0.27886875000000005</v>
      </c>
      <c r="S555" s="44">
        <v>0</v>
      </c>
      <c r="T555" s="62"/>
      <c r="U555" s="116">
        <v>5.3083187499999998</v>
      </c>
      <c r="V555" s="139">
        <v>3.52</v>
      </c>
      <c r="W555" s="2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2"/>
      <c r="AK555" s="2"/>
      <c r="AL555" s="2"/>
      <c r="AM555" s="2"/>
      <c r="AN555" s="2"/>
      <c r="AO555" s="2"/>
    </row>
    <row r="556" spans="2:41" x14ac:dyDescent="0.25">
      <c r="B556" s="56" t="s">
        <v>133</v>
      </c>
      <c r="C556" s="56"/>
      <c r="D556" s="8"/>
      <c r="E556" s="8"/>
      <c r="F556" s="8"/>
      <c r="G556" s="8"/>
      <c r="H556" s="8"/>
      <c r="I556" s="45">
        <v>1.100177834715824</v>
      </c>
      <c r="J556" s="45">
        <v>7.4367147484625251E-2</v>
      </c>
      <c r="K556" s="45">
        <v>0.82061903846527118</v>
      </c>
      <c r="L556" s="45">
        <v>0.94104800364628927</v>
      </c>
      <c r="M556" s="45">
        <v>3.635270679972389E-2</v>
      </c>
      <c r="N556" s="45">
        <v>0.31870140570759964</v>
      </c>
      <c r="O556" s="45">
        <v>0.36379632580149385</v>
      </c>
      <c r="P556" s="45">
        <v>0.19486100334597475</v>
      </c>
      <c r="Q556" s="45">
        <v>7.5338913141439312E-2</v>
      </c>
      <c r="R556" s="45">
        <v>5.4536015240694916E-2</v>
      </c>
      <c r="S556" s="45">
        <v>0</v>
      </c>
      <c r="T556" s="63"/>
      <c r="U556" s="117">
        <v>0.25226168481360783</v>
      </c>
      <c r="V556" s="14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2:41" x14ac:dyDescent="0.25">
      <c r="B557" s="2" t="s">
        <v>30</v>
      </c>
      <c r="C557" s="2"/>
      <c r="D557" s="2" t="s">
        <v>42</v>
      </c>
      <c r="E557" s="2" t="s">
        <v>34</v>
      </c>
      <c r="F557" s="2">
        <v>9</v>
      </c>
      <c r="G557" s="2">
        <v>1120</v>
      </c>
      <c r="H557" s="2">
        <v>0</v>
      </c>
      <c r="I557" s="1">
        <v>58.414499999999997</v>
      </c>
      <c r="J557" s="1">
        <v>1.6286</v>
      </c>
      <c r="K557" s="1">
        <v>14.797000000000001</v>
      </c>
      <c r="L557" s="1">
        <v>10.6776</v>
      </c>
      <c r="M557" s="1">
        <v>0.17949999999999999</v>
      </c>
      <c r="N557" s="1">
        <v>3.4899</v>
      </c>
      <c r="O557" s="1">
        <v>5.8353000000000002</v>
      </c>
      <c r="P557" s="1">
        <v>4.0492999999999997</v>
      </c>
      <c r="Q557" s="1">
        <v>1.0657000000000001</v>
      </c>
      <c r="R557" s="1">
        <v>0.29859999999999998</v>
      </c>
      <c r="S557" s="1">
        <v>0</v>
      </c>
      <c r="T557" s="62">
        <v>100.43600000000001</v>
      </c>
      <c r="U557" s="118">
        <v>5.1150000000000002</v>
      </c>
      <c r="V557" s="139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2:41" x14ac:dyDescent="0.25">
      <c r="B558" s="2" t="s">
        <v>30</v>
      </c>
      <c r="C558" s="2"/>
      <c r="D558" s="2" t="s">
        <v>42</v>
      </c>
      <c r="E558" s="2" t="s">
        <v>35</v>
      </c>
      <c r="F558" s="2">
        <v>9</v>
      </c>
      <c r="G558" s="2">
        <v>1120</v>
      </c>
      <c r="H558" s="2">
        <v>0</v>
      </c>
      <c r="I558" s="1">
        <v>58.216099999999997</v>
      </c>
      <c r="J558" s="1">
        <v>1.4807999999999999</v>
      </c>
      <c r="K558" s="1">
        <v>15.6013</v>
      </c>
      <c r="L558" s="1">
        <v>9.8865999999999996</v>
      </c>
      <c r="M558" s="1">
        <v>0.1633</v>
      </c>
      <c r="N558" s="1">
        <v>3.1787000000000001</v>
      </c>
      <c r="O558" s="1">
        <v>5.7054</v>
      </c>
      <c r="P558" s="1">
        <v>4.1551999999999998</v>
      </c>
      <c r="Q558" s="1">
        <v>1.0845</v>
      </c>
      <c r="R558" s="1">
        <v>0.2374</v>
      </c>
      <c r="S558" s="1">
        <v>0</v>
      </c>
      <c r="T558" s="62">
        <v>99.709299999999999</v>
      </c>
      <c r="U558" s="118">
        <v>5.2397</v>
      </c>
      <c r="V558" s="139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2:41" x14ac:dyDescent="0.25">
      <c r="B559" s="2" t="s">
        <v>30</v>
      </c>
      <c r="C559" s="2"/>
      <c r="D559" s="2" t="s">
        <v>42</v>
      </c>
      <c r="E559" s="2" t="s">
        <v>36</v>
      </c>
      <c r="F559" s="2">
        <v>9</v>
      </c>
      <c r="G559" s="2">
        <v>1120</v>
      </c>
      <c r="H559" s="2">
        <v>0</v>
      </c>
      <c r="I559" s="1">
        <v>57.264699999999998</v>
      </c>
      <c r="J559" s="1">
        <v>1.5544</v>
      </c>
      <c r="K559" s="1">
        <v>14.601000000000001</v>
      </c>
      <c r="L559" s="1">
        <v>11.441700000000001</v>
      </c>
      <c r="M559" s="1">
        <v>0.2036</v>
      </c>
      <c r="N559" s="1">
        <v>3.4666000000000001</v>
      </c>
      <c r="O559" s="1">
        <v>5.9253</v>
      </c>
      <c r="P559" s="1">
        <v>3.9342000000000001</v>
      </c>
      <c r="Q559" s="1">
        <v>0.97570000000000001</v>
      </c>
      <c r="R559" s="1">
        <v>0.3473</v>
      </c>
      <c r="S559" s="1">
        <v>0</v>
      </c>
      <c r="T559" s="62">
        <v>99.714500000000015</v>
      </c>
      <c r="U559" s="118">
        <v>4.9099000000000004</v>
      </c>
      <c r="V559" s="139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2:41" x14ac:dyDescent="0.25">
      <c r="B560" s="2" t="s">
        <v>30</v>
      </c>
      <c r="C560" s="2"/>
      <c r="D560" s="2" t="s">
        <v>42</v>
      </c>
      <c r="E560" s="2" t="s">
        <v>37</v>
      </c>
      <c r="F560" s="2">
        <v>9</v>
      </c>
      <c r="G560" s="2">
        <v>1120</v>
      </c>
      <c r="H560" s="2">
        <v>0</v>
      </c>
      <c r="I560" s="1">
        <v>56.748699999999999</v>
      </c>
      <c r="J560" s="1">
        <v>1.5670999999999999</v>
      </c>
      <c r="K560" s="1">
        <v>14.8139</v>
      </c>
      <c r="L560" s="1">
        <v>11.5457</v>
      </c>
      <c r="M560" s="1">
        <v>0.25080000000000002</v>
      </c>
      <c r="N560" s="1">
        <v>3.4910000000000001</v>
      </c>
      <c r="O560" s="1">
        <v>5.9119999999999999</v>
      </c>
      <c r="P560" s="1">
        <v>3.9784999999999999</v>
      </c>
      <c r="Q560" s="1">
        <v>0.98450000000000004</v>
      </c>
      <c r="R560" s="1">
        <v>0.2064</v>
      </c>
      <c r="S560" s="1">
        <v>0</v>
      </c>
      <c r="T560" s="62">
        <v>99.498599999999996</v>
      </c>
      <c r="U560" s="118">
        <v>4.9630000000000001</v>
      </c>
      <c r="V560" s="13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2:41" x14ac:dyDescent="0.25">
      <c r="B561" s="2" t="s">
        <v>30</v>
      </c>
      <c r="C561" s="2"/>
      <c r="D561" s="2" t="s">
        <v>42</v>
      </c>
      <c r="E561" s="2" t="s">
        <v>38</v>
      </c>
      <c r="F561" s="2">
        <v>9</v>
      </c>
      <c r="G561" s="2">
        <v>1120</v>
      </c>
      <c r="H561" s="2">
        <v>0</v>
      </c>
      <c r="I561" s="1">
        <v>56.473700000000001</v>
      </c>
      <c r="J561" s="1">
        <v>1.4830000000000001</v>
      </c>
      <c r="K561" s="1">
        <v>15.6126</v>
      </c>
      <c r="L561" s="1">
        <v>11.082100000000001</v>
      </c>
      <c r="M561" s="1">
        <v>0.19900000000000001</v>
      </c>
      <c r="N561" s="1">
        <v>3.3123999999999998</v>
      </c>
      <c r="O561" s="1">
        <v>6.1612999999999998</v>
      </c>
      <c r="P561" s="1">
        <v>4.1593999999999998</v>
      </c>
      <c r="Q561" s="1">
        <v>0.98660000000000003</v>
      </c>
      <c r="R561" s="1">
        <v>0.28799999999999998</v>
      </c>
      <c r="S561" s="1">
        <v>0</v>
      </c>
      <c r="T561" s="62">
        <v>99.758099999999985</v>
      </c>
      <c r="U561" s="118">
        <v>5.1459999999999999</v>
      </c>
      <c r="V561" s="139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2:41" x14ac:dyDescent="0.25">
      <c r="B562" s="2" t="s">
        <v>30</v>
      </c>
      <c r="C562" s="2"/>
      <c r="D562" s="2" t="s">
        <v>42</v>
      </c>
      <c r="E562" s="2" t="s">
        <v>39</v>
      </c>
      <c r="F562" s="2">
        <v>9</v>
      </c>
      <c r="G562" s="2">
        <v>1120</v>
      </c>
      <c r="H562" s="2">
        <v>0</v>
      </c>
      <c r="I562" s="1">
        <v>56.5184</v>
      </c>
      <c r="J562" s="1">
        <v>1.4633</v>
      </c>
      <c r="K562" s="1">
        <v>15.2668</v>
      </c>
      <c r="L562" s="1">
        <v>11.1853</v>
      </c>
      <c r="M562" s="1">
        <v>0.22209999999999999</v>
      </c>
      <c r="N562" s="1">
        <v>3.5632000000000001</v>
      </c>
      <c r="O562" s="1">
        <v>6.1462000000000003</v>
      </c>
      <c r="P562" s="1">
        <v>4.0145</v>
      </c>
      <c r="Q562" s="1">
        <v>0.98619999999999997</v>
      </c>
      <c r="R562" s="1">
        <v>0.24890000000000001</v>
      </c>
      <c r="S562" s="1">
        <v>0</v>
      </c>
      <c r="T562" s="62">
        <v>99.614899999999992</v>
      </c>
      <c r="U562" s="118">
        <v>5.0007000000000001</v>
      </c>
      <c r="V562" s="139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2:41" x14ac:dyDescent="0.25">
      <c r="B563" s="2" t="s">
        <v>30</v>
      </c>
      <c r="C563" s="2"/>
      <c r="D563" s="2" t="s">
        <v>42</v>
      </c>
      <c r="E563" s="2" t="s">
        <v>40</v>
      </c>
      <c r="F563" s="2">
        <v>9</v>
      </c>
      <c r="G563" s="2">
        <v>1120</v>
      </c>
      <c r="H563" s="2">
        <v>0</v>
      </c>
      <c r="I563" s="1">
        <v>58.116300000000003</v>
      </c>
      <c r="J563" s="1">
        <v>1.5234000000000001</v>
      </c>
      <c r="K563" s="1">
        <v>14.863799999999999</v>
      </c>
      <c r="L563" s="1">
        <v>10.5159</v>
      </c>
      <c r="M563" s="1">
        <v>0.2477</v>
      </c>
      <c r="N563" s="1">
        <v>3.2233000000000001</v>
      </c>
      <c r="O563" s="1">
        <v>5.7218</v>
      </c>
      <c r="P563" s="1">
        <v>4.1246</v>
      </c>
      <c r="Q563" s="1">
        <v>1.1268</v>
      </c>
      <c r="R563" s="1">
        <v>0.27579999999999999</v>
      </c>
      <c r="S563" s="1">
        <v>0</v>
      </c>
      <c r="T563" s="62">
        <v>99.739400000000003</v>
      </c>
      <c r="U563" s="118">
        <v>5.2514000000000003</v>
      </c>
      <c r="V563" s="139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2:41" x14ac:dyDescent="0.25">
      <c r="B564" s="2" t="s">
        <v>30</v>
      </c>
      <c r="C564" s="2"/>
      <c r="D564" s="2" t="s">
        <v>42</v>
      </c>
      <c r="E564" s="2" t="s">
        <v>41</v>
      </c>
      <c r="F564" s="2">
        <v>9</v>
      </c>
      <c r="G564" s="2">
        <v>1120</v>
      </c>
      <c r="H564" s="2">
        <v>0</v>
      </c>
      <c r="I564" s="1">
        <v>57.615299999999998</v>
      </c>
      <c r="J564" s="1">
        <v>1.5536000000000001</v>
      </c>
      <c r="K564" s="1">
        <v>14.7494</v>
      </c>
      <c r="L564" s="1">
        <v>10.545999999999999</v>
      </c>
      <c r="M564" s="1">
        <v>0.2019</v>
      </c>
      <c r="N564" s="1">
        <v>3.4664999999999999</v>
      </c>
      <c r="O564" s="1">
        <v>5.8536999999999999</v>
      </c>
      <c r="P564" s="1">
        <v>4.0871000000000004</v>
      </c>
      <c r="Q564" s="1">
        <v>1.0028999999999999</v>
      </c>
      <c r="R564" s="1">
        <v>0.3281</v>
      </c>
      <c r="S564" s="1">
        <v>0</v>
      </c>
      <c r="T564" s="62">
        <v>99.404500000000013</v>
      </c>
      <c r="U564" s="118">
        <v>5.09</v>
      </c>
      <c r="V564" s="139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2:41" x14ac:dyDescent="0.25">
      <c r="B565" s="2" t="s">
        <v>30</v>
      </c>
      <c r="C565" s="2"/>
      <c r="D565" s="2" t="s">
        <v>42</v>
      </c>
      <c r="E565" s="2" t="s">
        <v>43</v>
      </c>
      <c r="F565" s="2">
        <v>9</v>
      </c>
      <c r="G565" s="2">
        <v>1120</v>
      </c>
      <c r="H565" s="2">
        <v>0</v>
      </c>
      <c r="I565" s="1">
        <v>57.097799999999999</v>
      </c>
      <c r="J565" s="1">
        <v>1.5248999999999999</v>
      </c>
      <c r="K565" s="1">
        <v>14.7431</v>
      </c>
      <c r="L565" s="1">
        <v>10.818</v>
      </c>
      <c r="M565" s="1">
        <v>0.2104</v>
      </c>
      <c r="N565" s="1">
        <v>3.4355000000000002</v>
      </c>
      <c r="O565" s="1">
        <v>5.9180999999999999</v>
      </c>
      <c r="P565" s="1">
        <v>4.2468000000000004</v>
      </c>
      <c r="Q565" s="1">
        <v>1.0663</v>
      </c>
      <c r="R565" s="1">
        <v>0.2883</v>
      </c>
      <c r="S565" s="1">
        <v>0</v>
      </c>
      <c r="T565" s="62">
        <v>99.349200000000025</v>
      </c>
      <c r="U565" s="118">
        <v>5.3131000000000004</v>
      </c>
      <c r="V565" s="139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2:41" x14ac:dyDescent="0.25">
      <c r="B566" s="2" t="s">
        <v>30</v>
      </c>
      <c r="C566" s="2"/>
      <c r="D566" s="2" t="s">
        <v>42</v>
      </c>
      <c r="E566" s="2" t="s">
        <v>44</v>
      </c>
      <c r="F566" s="2">
        <v>9</v>
      </c>
      <c r="G566" s="2">
        <v>1120</v>
      </c>
      <c r="H566" s="2">
        <v>0</v>
      </c>
      <c r="I566" s="1">
        <v>56.841999999999999</v>
      </c>
      <c r="J566" s="1">
        <v>1.5914999999999999</v>
      </c>
      <c r="K566" s="1">
        <v>14.502700000000001</v>
      </c>
      <c r="L566" s="1">
        <v>11.132400000000001</v>
      </c>
      <c r="M566" s="1">
        <v>0.2409</v>
      </c>
      <c r="N566" s="1">
        <v>3.3393999999999999</v>
      </c>
      <c r="O566" s="1">
        <v>6.0397999999999996</v>
      </c>
      <c r="P566" s="1">
        <v>4.0141</v>
      </c>
      <c r="Q566" s="1">
        <v>1.0033000000000001</v>
      </c>
      <c r="R566" s="1">
        <v>0.33400000000000002</v>
      </c>
      <c r="S566" s="1">
        <v>0</v>
      </c>
      <c r="T566" s="62">
        <v>99.040099999999995</v>
      </c>
      <c r="U566" s="118">
        <v>5.0174000000000003</v>
      </c>
      <c r="V566" s="139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2:41" x14ac:dyDescent="0.25">
      <c r="B567" s="2" t="s">
        <v>30</v>
      </c>
      <c r="C567" s="2"/>
      <c r="D567" s="2" t="s">
        <v>42</v>
      </c>
      <c r="E567" s="2" t="s">
        <v>45</v>
      </c>
      <c r="F567" s="2">
        <v>9</v>
      </c>
      <c r="G567" s="2">
        <v>1120</v>
      </c>
      <c r="H567" s="2">
        <v>0</v>
      </c>
      <c r="I567" s="1">
        <v>57.0794</v>
      </c>
      <c r="J567" s="1">
        <v>1.4138999999999999</v>
      </c>
      <c r="K567" s="1">
        <v>15.1242</v>
      </c>
      <c r="L567" s="1">
        <v>10.6698</v>
      </c>
      <c r="M567" s="1">
        <v>0.1928</v>
      </c>
      <c r="N567" s="1">
        <v>3.1002999999999998</v>
      </c>
      <c r="O567" s="1">
        <v>5.7217000000000002</v>
      </c>
      <c r="P567" s="1">
        <v>4.3136999999999999</v>
      </c>
      <c r="Q567" s="1">
        <v>1.0388999999999999</v>
      </c>
      <c r="R567" s="1">
        <v>0.2757</v>
      </c>
      <c r="S567" s="1">
        <v>0</v>
      </c>
      <c r="T567" s="62">
        <v>98.930399999999992</v>
      </c>
      <c r="U567" s="118">
        <v>5.3525999999999998</v>
      </c>
      <c r="V567" s="139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2:41" x14ac:dyDescent="0.25">
      <c r="B568" s="2" t="s">
        <v>30</v>
      </c>
      <c r="C568" s="2"/>
      <c r="D568" s="2" t="s">
        <v>42</v>
      </c>
      <c r="E568" s="2" t="s">
        <v>216</v>
      </c>
      <c r="F568" s="2">
        <v>9</v>
      </c>
      <c r="G568" s="2">
        <v>1120</v>
      </c>
      <c r="H568" s="2">
        <v>0</v>
      </c>
      <c r="I568" s="1">
        <v>57.177</v>
      </c>
      <c r="J568" s="1">
        <v>1.593</v>
      </c>
      <c r="K568" s="1">
        <v>14.661</v>
      </c>
      <c r="L568" s="1">
        <v>11.433</v>
      </c>
      <c r="M568" s="1">
        <v>0.24</v>
      </c>
      <c r="N568" s="1">
        <v>3.5489999999999999</v>
      </c>
      <c r="O568" s="1">
        <v>5.6879999999999997</v>
      </c>
      <c r="P568" s="1">
        <v>3.88</v>
      </c>
      <c r="Q568" s="1">
        <v>0.95799999999999996</v>
      </c>
      <c r="R568" s="1">
        <v>0.27</v>
      </c>
      <c r="S568" s="1">
        <v>2.7E-2</v>
      </c>
      <c r="T568" s="62">
        <v>99.475999999999999</v>
      </c>
      <c r="U568" s="118">
        <v>4.8380000000000001</v>
      </c>
      <c r="V568" s="139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2:41" x14ac:dyDescent="0.25">
      <c r="B569" s="2" t="s">
        <v>30</v>
      </c>
      <c r="C569" s="2"/>
      <c r="D569" s="2" t="s">
        <v>42</v>
      </c>
      <c r="E569" s="2" t="s">
        <v>217</v>
      </c>
      <c r="F569" s="2">
        <v>9</v>
      </c>
      <c r="G569" s="2">
        <v>1120</v>
      </c>
      <c r="H569" s="2">
        <v>0</v>
      </c>
      <c r="I569" s="1">
        <v>57.279000000000003</v>
      </c>
      <c r="J569" s="1">
        <v>1.6040000000000001</v>
      </c>
      <c r="K569" s="1">
        <v>14.414</v>
      </c>
      <c r="L569" s="1">
        <v>11.004</v>
      </c>
      <c r="M569" s="1">
        <v>0.28599999999999998</v>
      </c>
      <c r="N569" s="1">
        <v>3.4910000000000001</v>
      </c>
      <c r="O569" s="1">
        <v>5.5039999999999996</v>
      </c>
      <c r="P569" s="1">
        <v>3.8620000000000001</v>
      </c>
      <c r="Q569" s="1">
        <v>1.0169999999999999</v>
      </c>
      <c r="R569" s="1">
        <v>0.34100000000000003</v>
      </c>
      <c r="S569" s="1">
        <v>6.0000000000000001E-3</v>
      </c>
      <c r="T569" s="62">
        <v>98.807999999999993</v>
      </c>
      <c r="U569" s="118">
        <v>4.8789999999999996</v>
      </c>
      <c r="V569" s="139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2:41" x14ac:dyDescent="0.25">
      <c r="B570" s="2" t="s">
        <v>30</v>
      </c>
      <c r="C570" s="2"/>
      <c r="D570" s="2" t="s">
        <v>42</v>
      </c>
      <c r="E570" s="2" t="s">
        <v>218</v>
      </c>
      <c r="F570" s="2">
        <v>9</v>
      </c>
      <c r="G570" s="2">
        <v>1120</v>
      </c>
      <c r="H570" s="2">
        <v>0</v>
      </c>
      <c r="I570" s="1">
        <v>56.945</v>
      </c>
      <c r="J570" s="1">
        <v>1.5309999999999999</v>
      </c>
      <c r="K570" s="1">
        <v>14.884</v>
      </c>
      <c r="L570" s="1">
        <v>11.308999999999999</v>
      </c>
      <c r="M570" s="1">
        <v>0.23400000000000001</v>
      </c>
      <c r="N570" s="1">
        <v>3.5</v>
      </c>
      <c r="O570" s="1">
        <v>5.6189999999999998</v>
      </c>
      <c r="P570" s="1">
        <v>3.8929999999999998</v>
      </c>
      <c r="Q570" s="1">
        <v>0.90900000000000003</v>
      </c>
      <c r="R570" s="1">
        <v>0.18</v>
      </c>
      <c r="S570" s="1">
        <v>0</v>
      </c>
      <c r="T570" s="62">
        <v>99.004000000000005</v>
      </c>
      <c r="U570" s="118">
        <v>4.8019999999999996</v>
      </c>
      <c r="V570" s="139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2:41" x14ac:dyDescent="0.25">
      <c r="B571" s="2" t="s">
        <v>30</v>
      </c>
      <c r="C571" s="2"/>
      <c r="D571" s="2" t="s">
        <v>42</v>
      </c>
      <c r="E571" s="2" t="s">
        <v>219</v>
      </c>
      <c r="F571" s="2">
        <v>9</v>
      </c>
      <c r="G571" s="2">
        <v>1120</v>
      </c>
      <c r="H571" s="2">
        <v>0</v>
      </c>
      <c r="I571" s="1">
        <v>58.545000000000002</v>
      </c>
      <c r="J571" s="1">
        <v>1.536</v>
      </c>
      <c r="K571" s="1">
        <v>15.11</v>
      </c>
      <c r="L571" s="1">
        <v>9.609</v>
      </c>
      <c r="M571" s="1">
        <v>0.26500000000000001</v>
      </c>
      <c r="N571" s="1">
        <v>3.2229999999999999</v>
      </c>
      <c r="O571" s="1">
        <v>5.3479999999999999</v>
      </c>
      <c r="P571" s="1">
        <v>3.8530000000000002</v>
      </c>
      <c r="Q571" s="1">
        <v>1.07</v>
      </c>
      <c r="R571" s="1">
        <v>0.191</v>
      </c>
      <c r="S571" s="1">
        <v>1.2E-2</v>
      </c>
      <c r="T571" s="62">
        <v>98.761999999999986</v>
      </c>
      <c r="U571" s="118">
        <v>4.923</v>
      </c>
      <c r="V571" s="139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2:41" x14ac:dyDescent="0.25">
      <c r="B572" s="2" t="s">
        <v>30</v>
      </c>
      <c r="C572" s="2"/>
      <c r="D572" s="2" t="s">
        <v>42</v>
      </c>
      <c r="E572" s="2" t="s">
        <v>220</v>
      </c>
      <c r="F572" s="2">
        <v>9</v>
      </c>
      <c r="G572" s="2">
        <v>1120</v>
      </c>
      <c r="H572" s="2">
        <v>0</v>
      </c>
      <c r="I572" s="1">
        <v>59.113999999999997</v>
      </c>
      <c r="J572" s="1">
        <v>1.361</v>
      </c>
      <c r="K572" s="1">
        <v>14.965</v>
      </c>
      <c r="L572" s="1">
        <v>9.5489999999999995</v>
      </c>
      <c r="M572" s="1">
        <v>0.22900000000000001</v>
      </c>
      <c r="N572" s="1">
        <v>3.13</v>
      </c>
      <c r="O572" s="1">
        <v>5.4139999999999997</v>
      </c>
      <c r="P572" s="1">
        <v>3.903</v>
      </c>
      <c r="Q572" s="1">
        <v>1.032</v>
      </c>
      <c r="R572" s="1">
        <v>0.312</v>
      </c>
      <c r="S572" s="1">
        <v>0</v>
      </c>
      <c r="T572" s="62">
        <v>99.009</v>
      </c>
      <c r="U572" s="118">
        <v>4.9350000000000005</v>
      </c>
      <c r="V572" s="139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2:41" x14ac:dyDescent="0.25">
      <c r="B573" s="55" t="s">
        <v>132</v>
      </c>
      <c r="C573" s="55"/>
      <c r="D573" s="2"/>
      <c r="E573" s="2"/>
      <c r="F573" s="2"/>
      <c r="G573" s="2"/>
      <c r="H573" s="2"/>
      <c r="I573" s="44">
        <v>57.465431250000002</v>
      </c>
      <c r="J573" s="44">
        <v>1.5255937500000001</v>
      </c>
      <c r="K573" s="44">
        <v>14.9193625</v>
      </c>
      <c r="L573" s="44">
        <v>10.77531875</v>
      </c>
      <c r="M573" s="44">
        <v>0.22287499999999999</v>
      </c>
      <c r="N573" s="44">
        <v>3.3724874999999996</v>
      </c>
      <c r="O573" s="44">
        <v>5.7821000000000016</v>
      </c>
      <c r="P573" s="44">
        <v>4.0292750000000002</v>
      </c>
      <c r="Q573" s="44">
        <v>1.0192125000000001</v>
      </c>
      <c r="R573" s="44">
        <v>0.27640625000000002</v>
      </c>
      <c r="S573" s="44">
        <v>2.8124999999999999E-3</v>
      </c>
      <c r="T573" s="62"/>
      <c r="U573" s="116">
        <v>5.048487500000002</v>
      </c>
      <c r="V573" s="139">
        <v>3.6</v>
      </c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2:41" x14ac:dyDescent="0.25">
      <c r="B574" s="56" t="s">
        <v>133</v>
      </c>
      <c r="C574" s="56"/>
      <c r="D574" s="8"/>
      <c r="E574" s="8"/>
      <c r="F574" s="8"/>
      <c r="G574" s="8"/>
      <c r="H574" s="8"/>
      <c r="I574" s="45">
        <v>0.78696067222256993</v>
      </c>
      <c r="J574" s="45">
        <v>7.1364141030352213E-2</v>
      </c>
      <c r="K574" s="45">
        <v>0.34968621529403565</v>
      </c>
      <c r="L574" s="45">
        <v>0.63210132016816212</v>
      </c>
      <c r="M574" s="45">
        <v>3.2462912171687008E-2</v>
      </c>
      <c r="N574" s="45">
        <v>0.15643488474974718</v>
      </c>
      <c r="O574" s="45">
        <v>0.23895709238271218</v>
      </c>
      <c r="P574" s="45">
        <v>0.14183439404225384</v>
      </c>
      <c r="Q574" s="45">
        <v>5.4781990653863619E-2</v>
      </c>
      <c r="R574" s="45">
        <v>5.2301796893924377E-2</v>
      </c>
      <c r="S574" s="45">
        <v>7.222361109775666E-3</v>
      </c>
      <c r="T574" s="63"/>
      <c r="U574" s="117">
        <v>0.17283403937496422</v>
      </c>
      <c r="V574" s="14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2:41" x14ac:dyDescent="0.25">
      <c r="B575" s="2" t="s">
        <v>33</v>
      </c>
      <c r="C575" s="2"/>
      <c r="D575" s="2" t="s">
        <v>42</v>
      </c>
      <c r="E575" s="2" t="s">
        <v>34</v>
      </c>
      <c r="F575" s="2">
        <v>9</v>
      </c>
      <c r="G575" s="2">
        <v>1100</v>
      </c>
      <c r="H575" s="2">
        <v>0</v>
      </c>
      <c r="I575" s="1">
        <v>59.944400000000002</v>
      </c>
      <c r="J575" s="1">
        <v>1.6734</v>
      </c>
      <c r="K575" s="1">
        <v>13.8758</v>
      </c>
      <c r="L575" s="1">
        <v>8.8732000000000006</v>
      </c>
      <c r="M575" s="1">
        <v>0.18540000000000001</v>
      </c>
      <c r="N575" s="1">
        <v>3.9390999999999998</v>
      </c>
      <c r="O575" s="1">
        <v>5.6210000000000004</v>
      </c>
      <c r="P575" s="1">
        <v>4.0909000000000004</v>
      </c>
      <c r="Q575" s="1">
        <v>1.1641999999999999</v>
      </c>
      <c r="R575" s="1">
        <v>0.3382</v>
      </c>
      <c r="S575" s="1">
        <v>0</v>
      </c>
      <c r="T575" s="62">
        <v>99.70559999999999</v>
      </c>
      <c r="U575" s="118">
        <v>5.2551000000000005</v>
      </c>
      <c r="V575" s="139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2:41" x14ac:dyDescent="0.25">
      <c r="B576" s="2" t="s">
        <v>33</v>
      </c>
      <c r="C576" s="2"/>
      <c r="D576" s="2" t="s">
        <v>42</v>
      </c>
      <c r="E576" s="2" t="s">
        <v>35</v>
      </c>
      <c r="F576" s="2">
        <v>9</v>
      </c>
      <c r="G576" s="2">
        <v>1100</v>
      </c>
      <c r="H576" s="2">
        <v>0</v>
      </c>
      <c r="I576" s="1">
        <v>58.9696</v>
      </c>
      <c r="J576" s="1">
        <v>1.7484999999999999</v>
      </c>
      <c r="K576" s="1">
        <v>13.5131</v>
      </c>
      <c r="L576" s="1">
        <v>10.6021</v>
      </c>
      <c r="M576" s="1">
        <v>0.23150000000000001</v>
      </c>
      <c r="N576" s="1">
        <v>3.6076000000000001</v>
      </c>
      <c r="O576" s="1">
        <v>5.4481000000000002</v>
      </c>
      <c r="P576" s="1">
        <v>4.1155999999999997</v>
      </c>
      <c r="Q576" s="1">
        <v>1.1442000000000001</v>
      </c>
      <c r="R576" s="1">
        <v>0.26619999999999999</v>
      </c>
      <c r="S576" s="1">
        <v>0</v>
      </c>
      <c r="T576" s="62">
        <v>99.646500000000003</v>
      </c>
      <c r="U576" s="118">
        <v>5.2598000000000003</v>
      </c>
      <c r="V576" s="139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2:41" x14ac:dyDescent="0.25">
      <c r="B577" s="2" t="s">
        <v>33</v>
      </c>
      <c r="C577" s="2"/>
      <c r="D577" s="2" t="s">
        <v>42</v>
      </c>
      <c r="E577" s="2" t="s">
        <v>36</v>
      </c>
      <c r="F577" s="2">
        <v>9</v>
      </c>
      <c r="G577" s="2">
        <v>1100</v>
      </c>
      <c r="H577" s="2">
        <v>0</v>
      </c>
      <c r="I577" s="1">
        <v>58.872999999999998</v>
      </c>
      <c r="J577" s="1">
        <v>1.7165999999999999</v>
      </c>
      <c r="K577" s="1">
        <v>13.740600000000001</v>
      </c>
      <c r="L577" s="1">
        <v>10.9084</v>
      </c>
      <c r="M577" s="1">
        <v>0.23719999999999999</v>
      </c>
      <c r="N577" s="1">
        <v>3.6505999999999998</v>
      </c>
      <c r="O577" s="1">
        <v>5.2656999999999998</v>
      </c>
      <c r="P577" s="1">
        <v>4.0848000000000004</v>
      </c>
      <c r="Q577" s="1">
        <v>1.1608000000000001</v>
      </c>
      <c r="R577" s="1">
        <v>0.24160000000000001</v>
      </c>
      <c r="S577" s="1">
        <v>0</v>
      </c>
      <c r="T577" s="62">
        <v>99.879299999999986</v>
      </c>
      <c r="U577" s="118">
        <v>5.2456000000000005</v>
      </c>
      <c r="V577" s="139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2:41" x14ac:dyDescent="0.25">
      <c r="B578" s="2" t="s">
        <v>33</v>
      </c>
      <c r="C578" s="2"/>
      <c r="D578" s="2" t="s">
        <v>42</v>
      </c>
      <c r="E578" s="2" t="s">
        <v>37</v>
      </c>
      <c r="F578" s="2">
        <v>9</v>
      </c>
      <c r="G578" s="2">
        <v>1100</v>
      </c>
      <c r="H578" s="2">
        <v>0</v>
      </c>
      <c r="I578" s="1">
        <v>59.296199999999999</v>
      </c>
      <c r="J578" s="1">
        <v>1.6198999999999999</v>
      </c>
      <c r="K578" s="1">
        <v>13.820499999999999</v>
      </c>
      <c r="L578" s="1">
        <v>11.0124</v>
      </c>
      <c r="M578" s="1">
        <v>0.27539999999999998</v>
      </c>
      <c r="N578" s="1">
        <v>3.673</v>
      </c>
      <c r="O578" s="1">
        <v>5.2523</v>
      </c>
      <c r="P578" s="1">
        <v>4.0548999999999999</v>
      </c>
      <c r="Q578" s="1">
        <v>1.1628000000000001</v>
      </c>
      <c r="R578" s="1">
        <v>0.214</v>
      </c>
      <c r="S578" s="1">
        <v>0</v>
      </c>
      <c r="T578" s="62">
        <v>100.38140000000001</v>
      </c>
      <c r="U578" s="118">
        <v>5.2176999999999998</v>
      </c>
      <c r="V578" s="139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2:41" x14ac:dyDescent="0.25">
      <c r="B579" s="2" t="s">
        <v>33</v>
      </c>
      <c r="C579" s="2"/>
      <c r="D579" s="2" t="s">
        <v>42</v>
      </c>
      <c r="E579" s="2" t="s">
        <v>38</v>
      </c>
      <c r="F579" s="2">
        <v>9</v>
      </c>
      <c r="G579" s="2">
        <v>1100</v>
      </c>
      <c r="H579" s="2">
        <v>0</v>
      </c>
      <c r="I579" s="1">
        <v>59.046999999999997</v>
      </c>
      <c r="J579" s="1">
        <v>1.7217</v>
      </c>
      <c r="K579" s="1">
        <v>13.3246</v>
      </c>
      <c r="L579" s="1">
        <v>10.85</v>
      </c>
      <c r="M579" s="1">
        <v>0.24179999999999999</v>
      </c>
      <c r="N579" s="1">
        <v>3.7724000000000002</v>
      </c>
      <c r="O579" s="1">
        <v>5.2103000000000002</v>
      </c>
      <c r="P579" s="1">
        <v>3.9415</v>
      </c>
      <c r="Q579" s="1">
        <v>1.1161000000000001</v>
      </c>
      <c r="R579" s="1">
        <v>0.29010000000000002</v>
      </c>
      <c r="S579" s="1">
        <v>0</v>
      </c>
      <c r="T579" s="62">
        <v>99.515500000000003</v>
      </c>
      <c r="U579" s="118">
        <v>5.0575999999999999</v>
      </c>
      <c r="V579" s="139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2:41" x14ac:dyDescent="0.25">
      <c r="B580" s="2" t="s">
        <v>33</v>
      </c>
      <c r="C580" s="2"/>
      <c r="D580" s="2" t="s">
        <v>42</v>
      </c>
      <c r="E580" s="2" t="s">
        <v>39</v>
      </c>
      <c r="F580" s="2">
        <v>9</v>
      </c>
      <c r="G580" s="2">
        <v>1100</v>
      </c>
      <c r="H580" s="2">
        <v>0</v>
      </c>
      <c r="I580" s="1">
        <v>58.158200000000001</v>
      </c>
      <c r="J580" s="1">
        <v>1.7330000000000001</v>
      </c>
      <c r="K580" s="1">
        <v>13.3217</v>
      </c>
      <c r="L580" s="1">
        <v>11.5167</v>
      </c>
      <c r="M580" s="1">
        <v>0.27829999999999999</v>
      </c>
      <c r="N580" s="1">
        <v>3.8618000000000001</v>
      </c>
      <c r="O580" s="1">
        <v>5.4097999999999997</v>
      </c>
      <c r="P580" s="1">
        <v>4.0148000000000001</v>
      </c>
      <c r="Q580" s="1">
        <v>1.0485</v>
      </c>
      <c r="R580" s="1">
        <v>0.37880000000000003</v>
      </c>
      <c r="S580" s="1">
        <v>0</v>
      </c>
      <c r="T580" s="62">
        <v>99.721599999999995</v>
      </c>
      <c r="U580" s="118">
        <v>5.0632999999999999</v>
      </c>
      <c r="V580" s="139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2:41" x14ac:dyDescent="0.25">
      <c r="B581" s="2" t="s">
        <v>33</v>
      </c>
      <c r="C581" s="2"/>
      <c r="D581" s="2" t="s">
        <v>42</v>
      </c>
      <c r="E581" s="2" t="s">
        <v>40</v>
      </c>
      <c r="F581" s="2">
        <v>9</v>
      </c>
      <c r="G581" s="2">
        <v>1100</v>
      </c>
      <c r="H581" s="2">
        <v>0</v>
      </c>
      <c r="I581" s="1">
        <v>57.987200000000001</v>
      </c>
      <c r="J581" s="1">
        <v>1.8384</v>
      </c>
      <c r="K581" s="1">
        <v>13.3355</v>
      </c>
      <c r="L581" s="1">
        <v>11.441700000000001</v>
      </c>
      <c r="M581" s="1">
        <v>0.21290000000000001</v>
      </c>
      <c r="N581" s="1">
        <v>3.8997999999999999</v>
      </c>
      <c r="O581" s="1">
        <v>5.4947999999999997</v>
      </c>
      <c r="P581" s="1">
        <v>3.9687999999999999</v>
      </c>
      <c r="Q581" s="1">
        <v>1.0611999999999999</v>
      </c>
      <c r="R581" s="1">
        <v>0.37019999999999997</v>
      </c>
      <c r="S581" s="1">
        <v>0</v>
      </c>
      <c r="T581" s="62">
        <v>99.610500000000002</v>
      </c>
      <c r="U581" s="118">
        <v>5.0299999999999994</v>
      </c>
      <c r="V581" s="139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2:41" x14ac:dyDescent="0.25">
      <c r="B582" s="2" t="s">
        <v>33</v>
      </c>
      <c r="C582" s="2"/>
      <c r="D582" s="2" t="s">
        <v>42</v>
      </c>
      <c r="E582" s="2" t="s">
        <v>41</v>
      </c>
      <c r="F582" s="2">
        <v>9</v>
      </c>
      <c r="G582" s="2">
        <v>1100</v>
      </c>
      <c r="H582" s="2">
        <v>0</v>
      </c>
      <c r="I582" s="1">
        <v>58.758099999999999</v>
      </c>
      <c r="J582" s="1">
        <v>1.7556</v>
      </c>
      <c r="K582" s="1">
        <v>13.147600000000001</v>
      </c>
      <c r="L582" s="1">
        <v>11.606</v>
      </c>
      <c r="M582" s="1">
        <v>0.18609999999999999</v>
      </c>
      <c r="N582" s="1">
        <v>3.9302999999999999</v>
      </c>
      <c r="O582" s="1">
        <v>5.5651999999999999</v>
      </c>
      <c r="P582" s="1">
        <v>3.8144</v>
      </c>
      <c r="Q582" s="1">
        <v>1.0750999999999999</v>
      </c>
      <c r="R582" s="1">
        <v>0.29189999999999999</v>
      </c>
      <c r="S582" s="1">
        <v>0</v>
      </c>
      <c r="T582" s="62">
        <v>100.13030000000001</v>
      </c>
      <c r="U582" s="118">
        <v>4.8895</v>
      </c>
      <c r="V582" s="139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2:41" x14ac:dyDescent="0.25">
      <c r="B583" s="2" t="s">
        <v>33</v>
      </c>
      <c r="C583" s="2"/>
      <c r="D583" s="2" t="s">
        <v>42</v>
      </c>
      <c r="E583" s="2" t="s">
        <v>43</v>
      </c>
      <c r="F583" s="2">
        <v>9</v>
      </c>
      <c r="G583" s="2">
        <v>1100</v>
      </c>
      <c r="H583" s="2">
        <v>0</v>
      </c>
      <c r="I583" s="1">
        <v>60.042099999999998</v>
      </c>
      <c r="J583" s="1">
        <v>1.663</v>
      </c>
      <c r="K583" s="1">
        <v>13.212</v>
      </c>
      <c r="L583" s="1">
        <v>10.498100000000001</v>
      </c>
      <c r="M583" s="1">
        <v>0.19370000000000001</v>
      </c>
      <c r="N583" s="1">
        <v>3.6987000000000001</v>
      </c>
      <c r="O583" s="1">
        <v>5.1134000000000004</v>
      </c>
      <c r="P583" s="1">
        <v>4.0850999999999997</v>
      </c>
      <c r="Q583" s="1">
        <v>1.139</v>
      </c>
      <c r="R583" s="1">
        <v>0.24940000000000001</v>
      </c>
      <c r="S583" s="1">
        <v>0</v>
      </c>
      <c r="T583" s="62">
        <v>99.894499999999994</v>
      </c>
      <c r="U583" s="118">
        <v>5.2241</v>
      </c>
      <c r="V583" s="139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2:41" x14ac:dyDescent="0.25">
      <c r="B584" s="24" t="s">
        <v>33</v>
      </c>
      <c r="C584" s="24"/>
      <c r="D584" s="24" t="s">
        <v>42</v>
      </c>
      <c r="E584" s="24" t="s">
        <v>44</v>
      </c>
      <c r="F584" s="24">
        <v>9</v>
      </c>
      <c r="G584" s="24">
        <v>1100</v>
      </c>
      <c r="H584" s="24">
        <v>0</v>
      </c>
      <c r="I584" s="25">
        <v>61.070099999999996</v>
      </c>
      <c r="J584" s="25">
        <v>1.7014</v>
      </c>
      <c r="K584" s="25">
        <v>13.819599999999999</v>
      </c>
      <c r="L584" s="25">
        <v>9.1981000000000002</v>
      </c>
      <c r="M584" s="25">
        <v>0.23039999999999999</v>
      </c>
      <c r="N584" s="25">
        <v>3.2475000000000001</v>
      </c>
      <c r="O584" s="25">
        <v>4.7736999999999998</v>
      </c>
      <c r="P584" s="25">
        <v>4.1771000000000003</v>
      </c>
      <c r="Q584" s="25">
        <v>1.2762</v>
      </c>
      <c r="R584" s="25">
        <v>0.32</v>
      </c>
      <c r="S584" s="25">
        <v>0</v>
      </c>
      <c r="T584" s="65">
        <v>99.814099999999996</v>
      </c>
      <c r="U584" s="118">
        <v>5.4533000000000005</v>
      </c>
      <c r="V584" s="139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2:41" x14ac:dyDescent="0.25">
      <c r="B585" s="24" t="s">
        <v>33</v>
      </c>
      <c r="C585" s="24"/>
      <c r="D585" s="24" t="s">
        <v>42</v>
      </c>
      <c r="E585" s="24" t="s">
        <v>45</v>
      </c>
      <c r="F585" s="24">
        <v>9</v>
      </c>
      <c r="G585" s="24">
        <v>1100</v>
      </c>
      <c r="H585" s="24">
        <v>0</v>
      </c>
      <c r="I585" s="25">
        <v>63.438800000000001</v>
      </c>
      <c r="J585" s="25">
        <v>1.8081</v>
      </c>
      <c r="K585" s="25">
        <v>14.402799999999999</v>
      </c>
      <c r="L585" s="25">
        <v>7.0549999999999997</v>
      </c>
      <c r="M585" s="25">
        <v>0.20019999999999999</v>
      </c>
      <c r="N585" s="25">
        <v>2.8856999999999999</v>
      </c>
      <c r="O585" s="25">
        <v>4.4103000000000003</v>
      </c>
      <c r="P585" s="25">
        <v>4.2427999999999999</v>
      </c>
      <c r="Q585" s="25">
        <v>1.4415</v>
      </c>
      <c r="R585" s="25">
        <v>0.24529999999999999</v>
      </c>
      <c r="S585" s="25">
        <v>0</v>
      </c>
      <c r="T585" s="65">
        <v>100.13050000000001</v>
      </c>
      <c r="U585" s="118">
        <v>5.6843000000000004</v>
      </c>
      <c r="V585" s="139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2:41" x14ac:dyDescent="0.25">
      <c r="B586" s="2" t="s">
        <v>33</v>
      </c>
      <c r="C586" s="2"/>
      <c r="D586" s="2" t="s">
        <v>42</v>
      </c>
      <c r="E586" s="2" t="s">
        <v>216</v>
      </c>
      <c r="F586" s="2">
        <v>9</v>
      </c>
      <c r="G586" s="2">
        <v>1100</v>
      </c>
      <c r="H586" s="2">
        <v>0</v>
      </c>
      <c r="I586" s="1">
        <v>58.28</v>
      </c>
      <c r="J586" s="1">
        <v>1.702</v>
      </c>
      <c r="K586" s="1">
        <v>13.523</v>
      </c>
      <c r="L586" s="1">
        <v>10.972</v>
      </c>
      <c r="M586" s="1">
        <v>0.21299999999999999</v>
      </c>
      <c r="N586" s="1">
        <v>3.883</v>
      </c>
      <c r="O586" s="1">
        <v>5.2149999999999999</v>
      </c>
      <c r="P586" s="1">
        <v>3.9489999999999998</v>
      </c>
      <c r="Q586" s="1">
        <v>1.087</v>
      </c>
      <c r="R586" s="1">
        <v>0.34100000000000003</v>
      </c>
      <c r="S586" s="1">
        <v>0</v>
      </c>
      <c r="T586" s="62">
        <v>99.164999999999978</v>
      </c>
      <c r="U586" s="118">
        <v>5.0359999999999996</v>
      </c>
      <c r="V586" s="139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2:41" x14ac:dyDescent="0.25">
      <c r="B587" s="2" t="s">
        <v>33</v>
      </c>
      <c r="C587" s="2"/>
      <c r="D587" s="2" t="s">
        <v>42</v>
      </c>
      <c r="E587" s="2" t="s">
        <v>217</v>
      </c>
      <c r="F587" s="2">
        <v>9</v>
      </c>
      <c r="G587" s="2">
        <v>1100</v>
      </c>
      <c r="H587" s="2">
        <v>0</v>
      </c>
      <c r="I587" s="1">
        <v>59.113999999999997</v>
      </c>
      <c r="J587" s="1">
        <v>1.5920000000000001</v>
      </c>
      <c r="K587" s="1">
        <v>13.832000000000001</v>
      </c>
      <c r="L587" s="1">
        <v>10.324</v>
      </c>
      <c r="M587" s="1">
        <v>0.222</v>
      </c>
      <c r="N587" s="1">
        <v>3.6850000000000001</v>
      </c>
      <c r="O587" s="1">
        <v>4.8710000000000004</v>
      </c>
      <c r="P587" s="1">
        <v>4.125</v>
      </c>
      <c r="Q587" s="1">
        <v>1.151</v>
      </c>
      <c r="R587" s="1">
        <v>0.20100000000000001</v>
      </c>
      <c r="S587" s="1">
        <v>0</v>
      </c>
      <c r="T587" s="62">
        <v>99.116999999999976</v>
      </c>
      <c r="U587" s="118">
        <v>5.2759999999999998</v>
      </c>
      <c r="V587" s="139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2:41" x14ac:dyDescent="0.25">
      <c r="B588" s="2" t="s">
        <v>33</v>
      </c>
      <c r="C588" s="2"/>
      <c r="D588" s="2" t="s">
        <v>42</v>
      </c>
      <c r="E588" s="2" t="s">
        <v>218</v>
      </c>
      <c r="F588" s="2">
        <v>9</v>
      </c>
      <c r="G588" s="2">
        <v>1100</v>
      </c>
      <c r="H588" s="2">
        <v>0</v>
      </c>
      <c r="I588" s="1">
        <v>58.738</v>
      </c>
      <c r="J588" s="1">
        <v>1.6619999999999999</v>
      </c>
      <c r="K588" s="1">
        <v>13.542999999999999</v>
      </c>
      <c r="L588" s="1">
        <v>11.134</v>
      </c>
      <c r="M588" s="1">
        <v>0.29799999999999999</v>
      </c>
      <c r="N588" s="1">
        <v>3.84</v>
      </c>
      <c r="O588" s="1">
        <v>5.2469999999999999</v>
      </c>
      <c r="P588" s="1">
        <v>3.6739999999999999</v>
      </c>
      <c r="Q588" s="1">
        <v>1.0109999999999999</v>
      </c>
      <c r="R588" s="1">
        <v>0.23100000000000001</v>
      </c>
      <c r="S588" s="1">
        <v>0</v>
      </c>
      <c r="T588" s="62">
        <v>99.378</v>
      </c>
      <c r="U588" s="118">
        <v>4.6849999999999996</v>
      </c>
      <c r="V588" s="139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2:41" x14ac:dyDescent="0.25">
      <c r="B589" s="2" t="s">
        <v>33</v>
      </c>
      <c r="C589" s="2"/>
      <c r="D589" s="2" t="s">
        <v>42</v>
      </c>
      <c r="E589" s="2" t="s">
        <v>219</v>
      </c>
      <c r="F589" s="2">
        <v>9</v>
      </c>
      <c r="G589" s="2">
        <v>1100</v>
      </c>
      <c r="H589" s="2">
        <v>0</v>
      </c>
      <c r="I589" s="1">
        <v>59.131999999999998</v>
      </c>
      <c r="J589" s="1">
        <v>1.7150000000000001</v>
      </c>
      <c r="K589" s="1">
        <v>13.446</v>
      </c>
      <c r="L589" s="1">
        <v>10.195</v>
      </c>
      <c r="M589" s="1">
        <v>0.28000000000000003</v>
      </c>
      <c r="N589" s="1">
        <v>3.8319999999999999</v>
      </c>
      <c r="O589" s="1">
        <v>5.6029999999999998</v>
      </c>
      <c r="P589" s="1">
        <v>3.6989999999999998</v>
      </c>
      <c r="Q589" s="1">
        <v>1.042</v>
      </c>
      <c r="R589" s="1">
        <v>0.48099999999999998</v>
      </c>
      <c r="S589" s="1">
        <v>1.6E-2</v>
      </c>
      <c r="T589" s="62">
        <v>99.440999999999988</v>
      </c>
      <c r="U589" s="118">
        <v>4.7409999999999997</v>
      </c>
      <c r="V589" s="139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2:41" x14ac:dyDescent="0.25">
      <c r="B590" s="2" t="s">
        <v>33</v>
      </c>
      <c r="C590" s="2"/>
      <c r="D590" s="2" t="s">
        <v>42</v>
      </c>
      <c r="E590" s="2" t="s">
        <v>220</v>
      </c>
      <c r="F590" s="2">
        <v>9</v>
      </c>
      <c r="G590" s="2">
        <v>1100</v>
      </c>
      <c r="H590" s="2">
        <v>0</v>
      </c>
      <c r="I590" s="1">
        <v>60.359000000000002</v>
      </c>
      <c r="J590" s="1">
        <v>1.615</v>
      </c>
      <c r="K590" s="1">
        <v>13.930999999999999</v>
      </c>
      <c r="L590" s="1">
        <v>9.2639999999999993</v>
      </c>
      <c r="M590" s="1">
        <v>0.23799999999999999</v>
      </c>
      <c r="N590" s="1">
        <v>3.5049999999999999</v>
      </c>
      <c r="O590" s="1">
        <v>5.1479999999999997</v>
      </c>
      <c r="P590" s="1">
        <v>3.601</v>
      </c>
      <c r="Q590" s="1">
        <v>1.1200000000000001</v>
      </c>
      <c r="R590" s="1">
        <v>0.32200000000000001</v>
      </c>
      <c r="S590" s="1">
        <v>5.0999999999999997E-2</v>
      </c>
      <c r="T590" s="62">
        <v>99.153999999999996</v>
      </c>
      <c r="U590" s="118">
        <v>4.7210000000000001</v>
      </c>
      <c r="V590" s="139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2:41" x14ac:dyDescent="0.25">
      <c r="B591" s="55" t="s">
        <v>132</v>
      </c>
      <c r="C591" s="55"/>
      <c r="I591" s="44">
        <v>59.049914285714294</v>
      </c>
      <c r="J591" s="44">
        <v>1.6968642857142855</v>
      </c>
      <c r="K591" s="44">
        <v>13.540457142857145</v>
      </c>
      <c r="L591" s="44">
        <v>10.656971428571429</v>
      </c>
      <c r="M591" s="44">
        <v>0.23523571428571427</v>
      </c>
      <c r="N591" s="44">
        <v>3.7698785714285714</v>
      </c>
      <c r="O591" s="44">
        <v>5.3188999999999993</v>
      </c>
      <c r="P591" s="44">
        <v>3.9441999999999995</v>
      </c>
      <c r="Q591" s="44">
        <v>1.1059214285714283</v>
      </c>
      <c r="R591" s="44">
        <v>0.30117142857142859</v>
      </c>
      <c r="S591" s="44">
        <v>4.7857142857142864E-3</v>
      </c>
      <c r="T591" s="22"/>
      <c r="U591" s="116">
        <v>5.1149562500000005</v>
      </c>
      <c r="V591" s="139">
        <v>3.92</v>
      </c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2:41" ht="15.75" thickBot="1" x14ac:dyDescent="0.3">
      <c r="B592" s="12" t="s">
        <v>133</v>
      </c>
      <c r="C592" s="12"/>
      <c r="D592" s="3"/>
      <c r="E592" s="3"/>
      <c r="F592" s="3"/>
      <c r="G592" s="3"/>
      <c r="H592" s="3"/>
      <c r="I592" s="48">
        <v>0.69654266847838464</v>
      </c>
      <c r="J592" s="48">
        <v>6.5251308352846413E-2</v>
      </c>
      <c r="K592" s="48">
        <v>0.25975076727297847</v>
      </c>
      <c r="L592" s="48">
        <v>0.79826450930326787</v>
      </c>
      <c r="M592" s="48">
        <v>3.6449197672774936E-2</v>
      </c>
      <c r="N592" s="48">
        <v>0.13406586887721345</v>
      </c>
      <c r="O592" s="48">
        <v>0.21404766183834273</v>
      </c>
      <c r="P592" s="48">
        <v>0.17734112282872763</v>
      </c>
      <c r="Q592" s="48">
        <v>5.1319349755629823E-2</v>
      </c>
      <c r="R592" s="48">
        <v>7.6830727312323946E-2</v>
      </c>
      <c r="S592" s="48">
        <v>1.396797750586661E-2</v>
      </c>
      <c r="T592" s="71"/>
      <c r="U592" s="122">
        <v>0.27016880641246033</v>
      </c>
      <c r="V592" s="143"/>
    </row>
    <row r="595" spans="1:19" ht="18.75" thickBot="1" x14ac:dyDescent="0.4">
      <c r="B595" s="5" t="s">
        <v>0</v>
      </c>
      <c r="C595" s="5"/>
      <c r="D595" s="5" t="s">
        <v>31</v>
      </c>
      <c r="E595" s="5" t="s">
        <v>1</v>
      </c>
      <c r="F595" s="5" t="s">
        <v>63</v>
      </c>
      <c r="G595" s="5" t="s">
        <v>55</v>
      </c>
      <c r="H595" s="108" t="s">
        <v>57</v>
      </c>
      <c r="I595" s="108" t="s">
        <v>58</v>
      </c>
      <c r="J595" s="108" t="s">
        <v>59</v>
      </c>
      <c r="K595" s="108" t="s">
        <v>239</v>
      </c>
      <c r="L595" s="108" t="s">
        <v>4</v>
      </c>
      <c r="M595" s="108" t="s">
        <v>5</v>
      </c>
      <c r="N595" s="108" t="s">
        <v>185</v>
      </c>
      <c r="O595" s="108" t="s">
        <v>240</v>
      </c>
      <c r="P595" s="109" t="s">
        <v>7</v>
      </c>
      <c r="R595" s="4"/>
      <c r="S595" s="4"/>
    </row>
    <row r="596" spans="1:19" x14ac:dyDescent="0.25">
      <c r="A596" s="2" t="s">
        <v>238</v>
      </c>
      <c r="B596" s="2" t="s">
        <v>242</v>
      </c>
      <c r="C596" s="2"/>
      <c r="D596" s="2" t="s">
        <v>241</v>
      </c>
      <c r="E596" s="2">
        <v>1</v>
      </c>
      <c r="F596" s="2">
        <v>1120</v>
      </c>
      <c r="G596" s="2">
        <v>0</v>
      </c>
      <c r="H596" s="1">
        <v>0.152</v>
      </c>
      <c r="I596" s="1">
        <v>4.4690000000000003</v>
      </c>
      <c r="J596" s="1">
        <v>4.2930000000000001</v>
      </c>
      <c r="K596" s="1">
        <v>75.12</v>
      </c>
      <c r="L596" s="1">
        <v>0.33200000000000002</v>
      </c>
      <c r="M596" s="1">
        <v>5.2030000000000003</v>
      </c>
      <c r="N596" s="1">
        <v>0.48</v>
      </c>
      <c r="O596" s="1">
        <v>4.4999999999999998E-2</v>
      </c>
      <c r="P596" s="16">
        <f>SUM(H596:O596)</f>
        <v>90.094000000000008</v>
      </c>
      <c r="R596" s="1"/>
      <c r="S596" s="1"/>
    </row>
    <row r="597" spans="1:19" x14ac:dyDescent="0.25">
      <c r="A597" s="2" t="s">
        <v>238</v>
      </c>
      <c r="B597" s="2" t="s">
        <v>242</v>
      </c>
      <c r="C597" s="2"/>
      <c r="D597" s="2" t="s">
        <v>241</v>
      </c>
      <c r="E597" s="2">
        <v>1</v>
      </c>
      <c r="F597" s="2">
        <v>1120</v>
      </c>
      <c r="G597" s="2">
        <v>0</v>
      </c>
      <c r="H597" s="1">
        <v>0.189</v>
      </c>
      <c r="I597" s="1">
        <v>4.335</v>
      </c>
      <c r="J597" s="1">
        <v>4.2809999999999997</v>
      </c>
      <c r="K597" s="1">
        <v>74.462000000000003</v>
      </c>
      <c r="L597" s="1">
        <v>0.39</v>
      </c>
      <c r="M597" s="1">
        <v>5.2670000000000003</v>
      </c>
      <c r="N597" s="1">
        <v>0.33900000000000002</v>
      </c>
      <c r="O597" s="1">
        <v>2.9000000000000001E-2</v>
      </c>
      <c r="P597" s="16">
        <f t="shared" ref="P597:P604" si="94">SUM(H597:O597)</f>
        <v>89.291999999999987</v>
      </c>
      <c r="R597" s="1"/>
      <c r="S597" s="1"/>
    </row>
    <row r="598" spans="1:19" x14ac:dyDescent="0.25">
      <c r="A598" s="2" t="s">
        <v>238</v>
      </c>
      <c r="B598" s="2" t="s">
        <v>242</v>
      </c>
      <c r="C598" s="2"/>
      <c r="D598" s="2" t="s">
        <v>241</v>
      </c>
      <c r="E598" s="2">
        <v>1</v>
      </c>
      <c r="F598" s="2">
        <v>1120</v>
      </c>
      <c r="G598" s="2">
        <v>0</v>
      </c>
      <c r="H598" s="1">
        <v>0.20100000000000001</v>
      </c>
      <c r="I598" s="1">
        <v>4.4790000000000001</v>
      </c>
      <c r="J598" s="1">
        <v>4.2770000000000001</v>
      </c>
      <c r="K598" s="1">
        <v>74.501000000000005</v>
      </c>
      <c r="L598" s="1">
        <v>0.41</v>
      </c>
      <c r="M598" s="1">
        <v>5.617</v>
      </c>
      <c r="N598" s="1">
        <v>0.16200000000000001</v>
      </c>
      <c r="O598" s="1">
        <v>0.06</v>
      </c>
      <c r="P598" s="16">
        <f t="shared" si="94"/>
        <v>89.707000000000008</v>
      </c>
      <c r="R598" s="1"/>
      <c r="S598" s="1"/>
    </row>
    <row r="599" spans="1:19" x14ac:dyDescent="0.25">
      <c r="A599" s="2" t="s">
        <v>247</v>
      </c>
      <c r="B599" s="2" t="s">
        <v>242</v>
      </c>
      <c r="C599" s="2"/>
      <c r="D599" s="2" t="s">
        <v>241</v>
      </c>
      <c r="E599" s="2">
        <v>1</v>
      </c>
      <c r="F599" s="2">
        <v>1120</v>
      </c>
      <c r="G599" s="2">
        <v>0</v>
      </c>
      <c r="H599" s="1">
        <v>0.24199999999999999</v>
      </c>
      <c r="I599" s="1">
        <v>6.0380000000000003</v>
      </c>
      <c r="J599" s="1">
        <v>2.9849999999999999</v>
      </c>
      <c r="K599" s="1">
        <v>74.147000000000006</v>
      </c>
      <c r="L599" s="1">
        <v>0.14199999999999999</v>
      </c>
      <c r="M599" s="95">
        <v>2.3780000000000001</v>
      </c>
      <c r="N599" s="1">
        <v>8.7999999999999995E-2</v>
      </c>
      <c r="O599" s="1">
        <v>0.04</v>
      </c>
      <c r="P599" s="16">
        <f t="shared" si="94"/>
        <v>86.06</v>
      </c>
      <c r="R599" s="1"/>
      <c r="S599" s="1"/>
    </row>
    <row r="600" spans="1:19" x14ac:dyDescent="0.25">
      <c r="A600" s="2" t="s">
        <v>238</v>
      </c>
      <c r="B600" s="2" t="s">
        <v>242</v>
      </c>
      <c r="C600" s="2"/>
      <c r="D600" s="2" t="s">
        <v>241</v>
      </c>
      <c r="E600" s="2">
        <v>1</v>
      </c>
      <c r="F600" s="2">
        <v>1120</v>
      </c>
      <c r="G600" s="2">
        <v>0</v>
      </c>
      <c r="H600" s="1">
        <v>0.15</v>
      </c>
      <c r="I600" s="1">
        <v>4.0960000000000001</v>
      </c>
      <c r="J600" s="1">
        <v>4.3600000000000003</v>
      </c>
      <c r="K600" s="1">
        <v>74.271000000000001</v>
      </c>
      <c r="L600" s="1">
        <v>0.41499999999999998</v>
      </c>
      <c r="M600" s="1">
        <v>5.9139999999999997</v>
      </c>
      <c r="N600" s="1">
        <v>0.97499999999999998</v>
      </c>
      <c r="O600" s="1">
        <v>8.4000000000000005E-2</v>
      </c>
      <c r="P600" s="16">
        <f t="shared" si="94"/>
        <v>90.265000000000015</v>
      </c>
      <c r="R600" s="1"/>
      <c r="S600" s="1"/>
    </row>
    <row r="601" spans="1:19" x14ac:dyDescent="0.25">
      <c r="A601" s="2" t="s">
        <v>238</v>
      </c>
      <c r="B601" s="2" t="s">
        <v>242</v>
      </c>
      <c r="C601" s="2"/>
      <c r="D601" s="2" t="s">
        <v>241</v>
      </c>
      <c r="E601" s="2">
        <v>1</v>
      </c>
      <c r="F601" s="2">
        <v>1120</v>
      </c>
      <c r="G601" s="2">
        <v>0</v>
      </c>
      <c r="H601" s="1">
        <v>0.38400000000000001</v>
      </c>
      <c r="I601" s="1">
        <v>4.2629999999999999</v>
      </c>
      <c r="J601" s="1">
        <v>4.45</v>
      </c>
      <c r="K601" s="1">
        <v>73.816999999999993</v>
      </c>
      <c r="L601" s="1">
        <v>0.41299999999999998</v>
      </c>
      <c r="M601" s="1">
        <v>5.1260000000000003</v>
      </c>
      <c r="N601" s="1">
        <v>0.69599999999999995</v>
      </c>
      <c r="O601" s="1">
        <v>8.0000000000000002E-3</v>
      </c>
      <c r="P601" s="16">
        <f t="shared" si="94"/>
        <v>89.156999999999982</v>
      </c>
      <c r="R601" s="1"/>
      <c r="S601" s="1"/>
    </row>
    <row r="602" spans="1:19" x14ac:dyDescent="0.25">
      <c r="A602" s="2" t="s">
        <v>238</v>
      </c>
      <c r="B602" s="2" t="s">
        <v>242</v>
      </c>
      <c r="C602" s="2"/>
      <c r="D602" s="2" t="s">
        <v>241</v>
      </c>
      <c r="E602" s="2">
        <v>1</v>
      </c>
      <c r="F602" s="2">
        <v>1120</v>
      </c>
      <c r="G602" s="2">
        <v>0</v>
      </c>
      <c r="H602" s="1">
        <v>0.152</v>
      </c>
      <c r="I602" s="1">
        <v>4.508</v>
      </c>
      <c r="J602" s="1">
        <v>4.5650000000000004</v>
      </c>
      <c r="K602" s="1">
        <v>74.225999999999999</v>
      </c>
      <c r="L602" s="1">
        <v>0.35699999999999998</v>
      </c>
      <c r="M602" s="1">
        <v>5.2779999999999996</v>
      </c>
      <c r="N602" s="1">
        <v>0.89300000000000002</v>
      </c>
      <c r="O602" s="1">
        <v>5.2999999999999999E-2</v>
      </c>
      <c r="P602" s="16">
        <f t="shared" si="94"/>
        <v>90.031999999999996</v>
      </c>
      <c r="R602" s="1"/>
      <c r="S602" s="1"/>
    </row>
    <row r="603" spans="1:19" x14ac:dyDescent="0.25">
      <c r="A603" s="2" t="s">
        <v>248</v>
      </c>
      <c r="B603" s="2" t="s">
        <v>242</v>
      </c>
      <c r="C603" s="2"/>
      <c r="D603" s="2" t="s">
        <v>241</v>
      </c>
      <c r="E603" s="2">
        <v>1</v>
      </c>
      <c r="F603" s="2">
        <v>1120</v>
      </c>
      <c r="G603" s="2">
        <v>0</v>
      </c>
      <c r="H603" s="1">
        <v>0.16700000000000001</v>
      </c>
      <c r="I603" s="1">
        <v>4.601</v>
      </c>
      <c r="J603" s="1">
        <v>4.2759999999999998</v>
      </c>
      <c r="K603" s="1">
        <v>75.027000000000001</v>
      </c>
      <c r="L603" s="1">
        <v>0.32200000000000001</v>
      </c>
      <c r="M603" s="1">
        <v>5.0019999999999998</v>
      </c>
      <c r="N603" s="1">
        <v>0.34200000000000003</v>
      </c>
      <c r="O603" s="1">
        <v>0.03</v>
      </c>
      <c r="P603" s="16">
        <f t="shared" si="94"/>
        <v>89.766999999999996</v>
      </c>
      <c r="R603" s="1"/>
      <c r="S603" s="1"/>
    </row>
    <row r="604" spans="1:19" x14ac:dyDescent="0.25">
      <c r="A604" s="2" t="s">
        <v>248</v>
      </c>
      <c r="B604" s="2" t="s">
        <v>242</v>
      </c>
      <c r="C604" s="2"/>
      <c r="D604" s="2" t="s">
        <v>241</v>
      </c>
      <c r="E604" s="2">
        <v>1</v>
      </c>
      <c r="F604" s="2">
        <v>1120</v>
      </c>
      <c r="G604" s="2">
        <v>0</v>
      </c>
      <c r="H604" s="1">
        <v>0.20399999999999999</v>
      </c>
      <c r="I604" s="1">
        <v>4.7910000000000004</v>
      </c>
      <c r="J604" s="1">
        <v>4.4720000000000004</v>
      </c>
      <c r="K604" s="1">
        <v>75.608000000000004</v>
      </c>
      <c r="L604" s="1">
        <v>0.35699999999999998</v>
      </c>
      <c r="M604" s="1">
        <v>4.92</v>
      </c>
      <c r="N604" s="1">
        <v>0.38500000000000001</v>
      </c>
      <c r="O604" s="1">
        <v>5.8000000000000003E-2</v>
      </c>
      <c r="P604" s="16">
        <f t="shared" si="94"/>
        <v>90.795000000000016</v>
      </c>
      <c r="R604" s="1"/>
      <c r="S604" s="1"/>
    </row>
    <row r="605" spans="1:19" x14ac:dyDescent="0.25">
      <c r="B605" s="55" t="s">
        <v>245</v>
      </c>
      <c r="C605" s="55"/>
      <c r="D605" s="2"/>
      <c r="E605" s="2"/>
      <c r="F605" s="2"/>
      <c r="G605" s="2"/>
      <c r="H605" s="44">
        <v>0.20175000000000001</v>
      </c>
      <c r="I605" s="44">
        <v>4.0841250000000002</v>
      </c>
      <c r="J605" s="44">
        <v>4.3717499999999996</v>
      </c>
      <c r="K605" s="44">
        <v>73.765000000000001</v>
      </c>
      <c r="L605" s="44">
        <v>0.40374999999999994</v>
      </c>
      <c r="M605" s="44">
        <v>5.6719999999999997</v>
      </c>
      <c r="N605" s="44">
        <v>0.47112500000000002</v>
      </c>
      <c r="O605" s="44">
        <v>5.9375000000000004E-2</v>
      </c>
      <c r="P605" s="1"/>
      <c r="R605" s="1"/>
      <c r="S605" s="1"/>
    </row>
    <row r="606" spans="1:19" x14ac:dyDescent="0.25">
      <c r="B606" s="55" t="s">
        <v>246</v>
      </c>
      <c r="C606" s="55"/>
      <c r="D606" s="2"/>
      <c r="E606" s="2"/>
      <c r="F606" s="2"/>
      <c r="G606" s="2"/>
      <c r="H606" s="44">
        <v>7.2317586611648818E-2</v>
      </c>
      <c r="I606" s="44">
        <v>1.4129246460995575</v>
      </c>
      <c r="J606" s="44">
        <v>0.11099517364024715</v>
      </c>
      <c r="K606" s="44">
        <v>1.6684532590929206</v>
      </c>
      <c r="L606" s="44">
        <v>0.15576938081664196</v>
      </c>
      <c r="M606" s="44">
        <v>2.0214900884688425</v>
      </c>
      <c r="N606" s="44">
        <v>0.311641246735195</v>
      </c>
      <c r="O606" s="44">
        <v>4.0685924401989974E-2</v>
      </c>
      <c r="P606" s="1"/>
      <c r="R606" s="1"/>
      <c r="S606" s="1"/>
    </row>
    <row r="607" spans="1:19" x14ac:dyDescent="0.25">
      <c r="B607" s="55" t="s">
        <v>252</v>
      </c>
      <c r="C607" s="55"/>
      <c r="D607" s="2"/>
      <c r="E607" s="2"/>
      <c r="F607" s="2"/>
      <c r="G607" s="2"/>
      <c r="H607" s="44">
        <v>0.20466666666666666</v>
      </c>
      <c r="I607" s="44">
        <v>4.3583333333333334</v>
      </c>
      <c r="J607" s="44">
        <v>4.3709999999999996</v>
      </c>
      <c r="K607" s="44">
        <v>74.399500000000003</v>
      </c>
      <c r="L607" s="44">
        <v>0.38616666666666671</v>
      </c>
      <c r="M607" s="44">
        <v>5.4008333333333338</v>
      </c>
      <c r="N607" s="44">
        <v>0.59083333333333332</v>
      </c>
      <c r="O607" s="44">
        <v>4.6500000000000007E-2</v>
      </c>
      <c r="P607" s="1"/>
      <c r="R607" s="1"/>
      <c r="S607" s="1"/>
    </row>
    <row r="608" spans="1:19" x14ac:dyDescent="0.25">
      <c r="B608" s="55" t="s">
        <v>253</v>
      </c>
      <c r="C608" s="55"/>
      <c r="D608" s="2"/>
      <c r="E608" s="2"/>
      <c r="F608" s="2"/>
      <c r="G608" s="2"/>
      <c r="H608" s="44">
        <v>9.0504511858065295E-2</v>
      </c>
      <c r="I608" s="44">
        <v>0.15978694147728931</v>
      </c>
      <c r="J608" s="44">
        <v>0.11577391761532489</v>
      </c>
      <c r="K608" s="44">
        <v>0.4287772148797126</v>
      </c>
      <c r="L608" s="44">
        <v>3.440591034497803E-2</v>
      </c>
      <c r="M608" s="44">
        <v>0.30256861480772679</v>
      </c>
      <c r="N608" s="44">
        <v>0.31923371793509953</v>
      </c>
      <c r="O608" s="44">
        <v>2.6159128425847812E-2</v>
      </c>
      <c r="P608" s="1"/>
      <c r="R608" s="1"/>
      <c r="S608" s="1"/>
    </row>
    <row r="609" spans="1:19" x14ac:dyDescent="0.25">
      <c r="B609" s="55" t="s">
        <v>243</v>
      </c>
      <c r="C609" s="55"/>
      <c r="D609" s="2"/>
      <c r="E609" s="2"/>
      <c r="F609" s="2"/>
      <c r="G609" s="2"/>
      <c r="H609" s="44">
        <v>0.1855</v>
      </c>
      <c r="I609" s="44">
        <v>4.6959999999999997</v>
      </c>
      <c r="J609" s="44">
        <v>4.3740000000000006</v>
      </c>
      <c r="K609" s="44">
        <v>75.317499999999995</v>
      </c>
      <c r="L609" s="44">
        <v>0.33950000000000002</v>
      </c>
      <c r="M609" s="44">
        <v>4.9610000000000003</v>
      </c>
      <c r="N609" s="44">
        <v>0.36350000000000005</v>
      </c>
      <c r="O609" s="44">
        <v>4.3999999999999997E-2</v>
      </c>
      <c r="P609" s="1"/>
      <c r="R609" s="1"/>
      <c r="S609" s="1"/>
    </row>
    <row r="610" spans="1:19" x14ac:dyDescent="0.25">
      <c r="B610" s="56" t="s">
        <v>244</v>
      </c>
      <c r="C610" s="56"/>
      <c r="D610" s="8"/>
      <c r="E610" s="8"/>
      <c r="F610" s="8"/>
      <c r="G610" s="8"/>
      <c r="H610" s="45">
        <v>2.6162950903902242E-2</v>
      </c>
      <c r="I610" s="45">
        <v>0.1343502884254443</v>
      </c>
      <c r="J610" s="45">
        <v>0.13859292911256374</v>
      </c>
      <c r="K610" s="45">
        <v>0.41082903986938629</v>
      </c>
      <c r="L610" s="45">
        <v>2.4748737341529145E-2</v>
      </c>
      <c r="M610" s="45">
        <v>5.7982756057296789E-2</v>
      </c>
      <c r="N610" s="45">
        <v>3.040559159102153E-2</v>
      </c>
      <c r="O610" s="45">
        <v>1.9798989873223351E-2</v>
      </c>
      <c r="P610" s="11"/>
      <c r="R610" s="1"/>
      <c r="S610" s="1"/>
    </row>
    <row r="611" spans="1:19" x14ac:dyDescent="0.25">
      <c r="A611" s="2" t="s">
        <v>248</v>
      </c>
      <c r="B611" s="2" t="s">
        <v>249</v>
      </c>
      <c r="C611" s="2"/>
      <c r="D611" s="2" t="s">
        <v>241</v>
      </c>
      <c r="E611" s="2">
        <v>1</v>
      </c>
      <c r="F611" s="2">
        <v>1100</v>
      </c>
      <c r="G611" s="2">
        <v>0</v>
      </c>
      <c r="H611" s="1">
        <v>0.192</v>
      </c>
      <c r="I611" s="1">
        <v>6.298</v>
      </c>
      <c r="J611" s="1">
        <v>3.8260000000000001</v>
      </c>
      <c r="K611" s="1">
        <v>73.69</v>
      </c>
      <c r="L611" s="1">
        <v>0.34699999999999998</v>
      </c>
      <c r="M611" s="1">
        <v>4.3410000000000002</v>
      </c>
      <c r="N611" s="1">
        <v>0.51300000000000001</v>
      </c>
      <c r="O611" s="1">
        <v>1.6E-2</v>
      </c>
      <c r="P611" s="16">
        <f>SUM(H611:O611)</f>
        <v>89.222999999999999</v>
      </c>
      <c r="Q611" s="1"/>
      <c r="R611" s="1"/>
      <c r="S611" s="1"/>
    </row>
    <row r="612" spans="1:19" x14ac:dyDescent="0.25">
      <c r="A612" s="2" t="s">
        <v>248</v>
      </c>
      <c r="B612" s="2" t="s">
        <v>249</v>
      </c>
      <c r="C612" s="2"/>
      <c r="D612" s="2" t="s">
        <v>241</v>
      </c>
      <c r="E612" s="2">
        <v>1</v>
      </c>
      <c r="F612" s="2">
        <v>1100</v>
      </c>
      <c r="G612" s="2">
        <v>0</v>
      </c>
      <c r="H612" s="1">
        <v>0.21299999999999999</v>
      </c>
      <c r="I612" s="1">
        <v>6.2469999999999999</v>
      </c>
      <c r="J612" s="1">
        <v>3.8610000000000002</v>
      </c>
      <c r="K612" s="1">
        <v>73.956000000000003</v>
      </c>
      <c r="L612" s="1">
        <v>0.38200000000000001</v>
      </c>
      <c r="M612" s="1">
        <v>4.4909999999999997</v>
      </c>
      <c r="N612" s="1">
        <v>0.51500000000000001</v>
      </c>
      <c r="O612" s="1">
        <v>3.5999999999999997E-2</v>
      </c>
      <c r="P612" s="16">
        <f t="shared" ref="P612:P616" si="95">SUM(H612:O612)</f>
        <v>89.701000000000008</v>
      </c>
      <c r="Q612" s="1"/>
      <c r="R612" s="1"/>
      <c r="S612" s="1"/>
    </row>
    <row r="613" spans="1:19" x14ac:dyDescent="0.25">
      <c r="A613" s="2" t="s">
        <v>238</v>
      </c>
      <c r="B613" s="2" t="s">
        <v>249</v>
      </c>
      <c r="C613" s="2"/>
      <c r="D613" s="2" t="s">
        <v>241</v>
      </c>
      <c r="E613" s="2">
        <v>1</v>
      </c>
      <c r="F613" s="2">
        <v>1100</v>
      </c>
      <c r="G613" s="2">
        <v>0</v>
      </c>
      <c r="H613" s="1">
        <v>0.155</v>
      </c>
      <c r="I613" s="1">
        <v>6.9770000000000003</v>
      </c>
      <c r="J613" s="1">
        <v>4.0190000000000001</v>
      </c>
      <c r="K613" s="1">
        <v>71.108999999999995</v>
      </c>
      <c r="L613" s="1">
        <v>0.375</v>
      </c>
      <c r="M613" s="1">
        <v>4.7679999999999998</v>
      </c>
      <c r="N613" s="1">
        <v>2.4350000000000001</v>
      </c>
      <c r="O613" s="1">
        <v>7.8E-2</v>
      </c>
      <c r="P613" s="16">
        <f t="shared" si="95"/>
        <v>89.915999999999997</v>
      </c>
      <c r="Q613" s="1"/>
      <c r="R613" s="1"/>
      <c r="S613" s="1"/>
    </row>
    <row r="614" spans="1:19" x14ac:dyDescent="0.25">
      <c r="A614" s="2" t="s">
        <v>238</v>
      </c>
      <c r="B614" s="2" t="s">
        <v>249</v>
      </c>
      <c r="C614" s="2"/>
      <c r="D614" s="2" t="s">
        <v>241</v>
      </c>
      <c r="E614" s="2">
        <v>1</v>
      </c>
      <c r="F614" s="2">
        <v>1100</v>
      </c>
      <c r="G614" s="2">
        <v>0</v>
      </c>
      <c r="H614" s="1">
        <v>0.14199999999999999</v>
      </c>
      <c r="I614" s="1">
        <v>7.0220000000000002</v>
      </c>
      <c r="J614" s="1">
        <v>4.0839999999999996</v>
      </c>
      <c r="K614" s="1">
        <v>71.741</v>
      </c>
      <c r="L614" s="1">
        <v>0.371</v>
      </c>
      <c r="M614" s="1">
        <v>4.8520000000000003</v>
      </c>
      <c r="N614" s="1">
        <v>1.804</v>
      </c>
      <c r="O614" s="1">
        <v>5.0000000000000001E-3</v>
      </c>
      <c r="P614" s="16">
        <f t="shared" si="95"/>
        <v>90.021000000000001</v>
      </c>
      <c r="Q614" s="1"/>
      <c r="R614" s="1"/>
      <c r="S614" s="1"/>
    </row>
    <row r="615" spans="1:19" x14ac:dyDescent="0.25">
      <c r="A615" s="2" t="s">
        <v>238</v>
      </c>
      <c r="B615" s="2" t="s">
        <v>249</v>
      </c>
      <c r="C615" s="2"/>
      <c r="D615" s="2" t="s">
        <v>241</v>
      </c>
      <c r="E615" s="2">
        <v>1</v>
      </c>
      <c r="F615" s="2">
        <v>1100</v>
      </c>
      <c r="G615" s="2">
        <v>0</v>
      </c>
      <c r="H615" s="1">
        <v>0.19700000000000001</v>
      </c>
      <c r="I615" s="1">
        <v>7.48</v>
      </c>
      <c r="J615" s="1">
        <v>4.117</v>
      </c>
      <c r="K615" s="1">
        <v>70.156999999999996</v>
      </c>
      <c r="L615" s="1">
        <v>0.36599999999999999</v>
      </c>
      <c r="M615" s="1">
        <v>5.0039999999999996</v>
      </c>
      <c r="N615" s="1">
        <v>1.952</v>
      </c>
      <c r="O615" s="1">
        <v>0.08</v>
      </c>
      <c r="P615" s="16">
        <f t="shared" si="95"/>
        <v>89.352999999999994</v>
      </c>
      <c r="Q615" s="1"/>
      <c r="R615" s="1"/>
      <c r="S615" s="1"/>
    </row>
    <row r="616" spans="1:19" x14ac:dyDescent="0.25">
      <c r="A616" s="2" t="s">
        <v>238</v>
      </c>
      <c r="B616" s="2" t="s">
        <v>249</v>
      </c>
      <c r="C616" s="2"/>
      <c r="D616" s="2" t="s">
        <v>241</v>
      </c>
      <c r="E616" s="2">
        <v>1</v>
      </c>
      <c r="F616" s="2">
        <v>1100</v>
      </c>
      <c r="G616" s="2">
        <v>0</v>
      </c>
      <c r="H616" s="1">
        <v>0.158</v>
      </c>
      <c r="I616" s="1">
        <v>7.0460000000000003</v>
      </c>
      <c r="J616" s="1">
        <v>4.0599999999999996</v>
      </c>
      <c r="K616" s="1">
        <v>71.245999999999995</v>
      </c>
      <c r="L616" s="1">
        <v>0.375</v>
      </c>
      <c r="M616" s="1">
        <v>4.7619999999999996</v>
      </c>
      <c r="N616" s="1">
        <v>2.0539999999999998</v>
      </c>
      <c r="O616" s="1">
        <v>6.9000000000000006E-2</v>
      </c>
      <c r="P616" s="16">
        <f t="shared" si="95"/>
        <v>89.77</v>
      </c>
      <c r="Q616" s="1"/>
      <c r="R616" s="1"/>
      <c r="S616" s="1"/>
    </row>
    <row r="617" spans="1:19" x14ac:dyDescent="0.25">
      <c r="B617" s="55" t="s">
        <v>245</v>
      </c>
      <c r="C617" s="55"/>
      <c r="D617" s="2"/>
      <c r="E617" s="2"/>
      <c r="F617" s="2"/>
      <c r="G617" s="2"/>
      <c r="H617" s="44">
        <v>0.17616666666666667</v>
      </c>
      <c r="I617" s="44">
        <v>6.8449999999999998</v>
      </c>
      <c r="J617" s="44">
        <v>3.9944999999999999</v>
      </c>
      <c r="K617" s="44">
        <v>71.983166666666662</v>
      </c>
      <c r="L617" s="44">
        <f t="shared" ref="L617:O617" si="96">AVERAGE(L611:L616)</f>
        <v>0.36933333333333335</v>
      </c>
      <c r="M617" s="44">
        <f t="shared" si="96"/>
        <v>4.7030000000000003</v>
      </c>
      <c r="N617" s="44">
        <f t="shared" si="96"/>
        <v>1.5454999999999999</v>
      </c>
      <c r="O617" s="44">
        <f t="shared" si="96"/>
        <v>4.7333333333333338E-2</v>
      </c>
      <c r="P617" s="1"/>
      <c r="Q617" s="1"/>
      <c r="R617" s="1"/>
      <c r="S617" s="1"/>
    </row>
    <row r="618" spans="1:19" x14ac:dyDescent="0.25">
      <c r="B618" s="55" t="s">
        <v>246</v>
      </c>
      <c r="C618" s="55"/>
      <c r="D618" s="2"/>
      <c r="E618" s="2"/>
      <c r="F618" s="2"/>
      <c r="G618" s="2"/>
      <c r="H618" s="44">
        <v>2.8237681680100282E-2</v>
      </c>
      <c r="I618" s="44">
        <v>0.47941464308049681</v>
      </c>
      <c r="J618" s="44">
        <v>0.12175508202945765</v>
      </c>
      <c r="K618" s="44">
        <v>1.5170011755653565</v>
      </c>
      <c r="L618" s="44">
        <f t="shared" ref="L618:O618" si="97">STDEV(L611:L616)</f>
        <v>1.2143585412334653E-2</v>
      </c>
      <c r="M618" s="44">
        <f t="shared" si="97"/>
        <v>0.24351427062905356</v>
      </c>
      <c r="N618" s="44">
        <f t="shared" si="97"/>
        <v>0.82581275117304886</v>
      </c>
      <c r="O618" s="44">
        <f t="shared" si="97"/>
        <v>3.280040650154608E-2</v>
      </c>
      <c r="P618" s="1"/>
      <c r="Q618" s="1"/>
      <c r="R618" s="1"/>
      <c r="S618" s="1"/>
    </row>
    <row r="619" spans="1:19" x14ac:dyDescent="0.25">
      <c r="B619" s="55" t="s">
        <v>252</v>
      </c>
      <c r="C619" s="55"/>
      <c r="D619" s="2"/>
      <c r="E619" s="2"/>
      <c r="F619" s="2"/>
      <c r="G619" s="2"/>
      <c r="H619" s="44">
        <v>0.16300000000000001</v>
      </c>
      <c r="I619" s="44">
        <v>7.1312499999999996</v>
      </c>
      <c r="J619" s="44">
        <v>4.0699999999999994</v>
      </c>
      <c r="K619" s="44">
        <v>71.063249999999996</v>
      </c>
      <c r="L619" s="44">
        <f t="shared" ref="L619:O619" si="98">AVERAGE(L613:L616)</f>
        <v>0.37175000000000002</v>
      </c>
      <c r="M619" s="44">
        <f t="shared" si="98"/>
        <v>4.8464999999999998</v>
      </c>
      <c r="N619" s="44">
        <f t="shared" si="98"/>
        <v>2.0612499999999998</v>
      </c>
      <c r="O619" s="44">
        <f t="shared" si="98"/>
        <v>5.8000000000000003E-2</v>
      </c>
      <c r="P619" s="1"/>
      <c r="Q619" s="1"/>
      <c r="R619" s="1"/>
      <c r="S619" s="1"/>
    </row>
    <row r="620" spans="1:19" x14ac:dyDescent="0.25">
      <c r="B620" s="55" t="s">
        <v>253</v>
      </c>
      <c r="C620" s="55"/>
      <c r="D620" s="2"/>
      <c r="E620" s="2"/>
      <c r="F620" s="2"/>
      <c r="G620" s="2"/>
      <c r="H620" s="44">
        <v>2.3706539182259349E-2</v>
      </c>
      <c r="I620" s="44">
        <v>0.23425253467145246</v>
      </c>
      <c r="J620" s="44">
        <v>4.1255302689472473E-2</v>
      </c>
      <c r="K620" s="44">
        <v>0.66235054918071989</v>
      </c>
      <c r="L620" s="44">
        <f t="shared" ref="L620:O620" si="99">STDEV(L613:L616)</f>
        <v>4.2720018726587691E-3</v>
      </c>
      <c r="M620" s="44">
        <f t="shared" si="99"/>
        <v>0.11275194011634562</v>
      </c>
      <c r="N620" s="44">
        <f t="shared" si="99"/>
        <v>0.26947773562949767</v>
      </c>
      <c r="O620" s="44">
        <f t="shared" si="99"/>
        <v>3.5655761572757544E-2</v>
      </c>
      <c r="P620" s="1"/>
      <c r="Q620" s="1"/>
      <c r="R620" s="1"/>
      <c r="S620" s="1"/>
    </row>
    <row r="621" spans="1:19" x14ac:dyDescent="0.25">
      <c r="B621" s="55" t="s">
        <v>243</v>
      </c>
      <c r="C621" s="55"/>
      <c r="D621" s="2"/>
      <c r="E621" s="2"/>
      <c r="F621" s="2"/>
      <c r="G621" s="2"/>
      <c r="H621" s="44">
        <v>0.20250000000000001</v>
      </c>
      <c r="I621" s="44">
        <v>6.2725</v>
      </c>
      <c r="J621" s="44">
        <v>3.8435000000000001</v>
      </c>
      <c r="K621" s="44">
        <v>73.823000000000008</v>
      </c>
      <c r="L621" s="44">
        <f t="shared" ref="L621:O621" si="100">AVERAGE(L611:L612)</f>
        <v>0.36449999999999999</v>
      </c>
      <c r="M621" s="44">
        <f t="shared" si="100"/>
        <v>4.4160000000000004</v>
      </c>
      <c r="N621" s="44">
        <f t="shared" si="100"/>
        <v>0.51400000000000001</v>
      </c>
      <c r="O621" s="44">
        <f t="shared" si="100"/>
        <v>2.5999999999999999E-2</v>
      </c>
      <c r="P621" s="1"/>
      <c r="Q621" s="1"/>
      <c r="R621" s="1"/>
      <c r="S621" s="1"/>
    </row>
    <row r="622" spans="1:19" x14ac:dyDescent="0.25">
      <c r="B622" s="56" t="s">
        <v>244</v>
      </c>
      <c r="C622" s="56"/>
      <c r="D622" s="8"/>
      <c r="E622" s="8"/>
      <c r="F622" s="8"/>
      <c r="G622" s="8"/>
      <c r="H622" s="45">
        <v>1.4849242404917492E-2</v>
      </c>
      <c r="I622" s="45">
        <v>3.6062445840513997E-2</v>
      </c>
      <c r="J622" s="45">
        <v>2.4748737341529263E-2</v>
      </c>
      <c r="K622" s="45">
        <v>0.18809040379562542</v>
      </c>
      <c r="L622" s="45">
        <f t="shared" ref="L622:O622" si="101">STDEV(L611:L612)</f>
        <v>2.4748737341529183E-2</v>
      </c>
      <c r="M622" s="45">
        <f t="shared" si="101"/>
        <v>0.10606601717798175</v>
      </c>
      <c r="N622" s="45">
        <f t="shared" si="101"/>
        <v>1.4142135623730963E-3</v>
      </c>
      <c r="O622" s="45">
        <f t="shared" si="101"/>
        <v>1.4142135623730945E-2</v>
      </c>
      <c r="P622" s="11"/>
      <c r="Q622" s="1"/>
      <c r="R622" s="1"/>
      <c r="S622" s="1"/>
    </row>
    <row r="623" spans="1:19" x14ac:dyDescent="0.25">
      <c r="A623" s="2" t="s">
        <v>238</v>
      </c>
      <c r="B623" s="2" t="s">
        <v>250</v>
      </c>
      <c r="C623" s="2"/>
      <c r="D623" s="2" t="s">
        <v>241</v>
      </c>
      <c r="E623" s="2">
        <v>3</v>
      </c>
      <c r="F623" s="2">
        <v>1100</v>
      </c>
      <c r="G623" s="2">
        <v>0</v>
      </c>
      <c r="H623" s="1">
        <v>0.153</v>
      </c>
      <c r="I623" s="1">
        <v>5.0570000000000004</v>
      </c>
      <c r="J623" s="1">
        <v>4.194</v>
      </c>
      <c r="K623" s="1">
        <v>75.665999999999997</v>
      </c>
      <c r="L623" s="1">
        <v>0.38400000000000001</v>
      </c>
      <c r="M623" s="1">
        <v>4.8959999999999999</v>
      </c>
      <c r="N623" s="1">
        <v>0.19700000000000001</v>
      </c>
      <c r="O623" s="1">
        <v>4.3999999999999997E-2</v>
      </c>
      <c r="P623" s="16">
        <f>SUM(H623:O623)</f>
        <v>90.590999999999994</v>
      </c>
      <c r="Q623" s="1"/>
      <c r="R623" s="1"/>
      <c r="S623" s="1"/>
    </row>
    <row r="624" spans="1:19" x14ac:dyDescent="0.25">
      <c r="A624" s="2" t="s">
        <v>238</v>
      </c>
      <c r="B624" s="2" t="s">
        <v>250</v>
      </c>
      <c r="C624" s="2"/>
      <c r="D624" s="2" t="s">
        <v>241</v>
      </c>
      <c r="E624" s="2">
        <v>3</v>
      </c>
      <c r="F624" s="2">
        <v>1100</v>
      </c>
      <c r="G624" s="2">
        <v>0</v>
      </c>
      <c r="H624" s="1">
        <v>0.17299999999999999</v>
      </c>
      <c r="I624" s="1">
        <v>4.9829999999999997</v>
      </c>
      <c r="J624" s="1">
        <v>4.1989999999999998</v>
      </c>
      <c r="K624" s="1">
        <v>74.766999999999996</v>
      </c>
      <c r="L624" s="1">
        <v>0.41099999999999998</v>
      </c>
      <c r="M624" s="1">
        <v>4.9210000000000003</v>
      </c>
      <c r="N624" s="1">
        <v>0.183</v>
      </c>
      <c r="O624" s="1">
        <v>7.0000000000000007E-2</v>
      </c>
      <c r="P624" s="16">
        <f t="shared" ref="P624:P630" si="102">SUM(H624:O624)</f>
        <v>89.707000000000008</v>
      </c>
      <c r="Q624" s="1"/>
      <c r="R624" s="1"/>
      <c r="S624" s="1"/>
    </row>
    <row r="625" spans="1:19" x14ac:dyDescent="0.25">
      <c r="A625" s="2" t="s">
        <v>238</v>
      </c>
      <c r="B625" s="2" t="s">
        <v>250</v>
      </c>
      <c r="C625" s="2"/>
      <c r="D625" s="2" t="s">
        <v>241</v>
      </c>
      <c r="E625" s="2">
        <v>3</v>
      </c>
      <c r="F625" s="2">
        <v>1100</v>
      </c>
      <c r="G625" s="2">
        <v>0</v>
      </c>
      <c r="H625" s="1">
        <v>0.218</v>
      </c>
      <c r="I625" s="1">
        <v>4.8550000000000004</v>
      </c>
      <c r="J625" s="1">
        <v>4.0129999999999999</v>
      </c>
      <c r="K625" s="1">
        <v>75.295000000000002</v>
      </c>
      <c r="L625" s="1">
        <v>0.40500000000000003</v>
      </c>
      <c r="M625" s="1">
        <v>4.9420000000000002</v>
      </c>
      <c r="N625" s="1">
        <v>0.13600000000000001</v>
      </c>
      <c r="O625" s="1">
        <v>3.9E-2</v>
      </c>
      <c r="P625" s="16">
        <f t="shared" si="102"/>
        <v>89.903000000000006</v>
      </c>
      <c r="Q625" s="1"/>
      <c r="R625" s="1"/>
      <c r="S625" s="1"/>
    </row>
    <row r="626" spans="1:19" x14ac:dyDescent="0.25">
      <c r="A626" s="2" t="s">
        <v>238</v>
      </c>
      <c r="B626" s="2" t="s">
        <v>250</v>
      </c>
      <c r="C626" s="2"/>
      <c r="D626" s="2" t="s">
        <v>241</v>
      </c>
      <c r="E626" s="2">
        <v>3</v>
      </c>
      <c r="F626" s="2">
        <v>1100</v>
      </c>
      <c r="G626" s="2">
        <v>0</v>
      </c>
      <c r="H626" s="1">
        <v>0.20899999999999999</v>
      </c>
      <c r="I626" s="1">
        <v>4.9569999999999999</v>
      </c>
      <c r="J626" s="1">
        <v>4.0419999999999998</v>
      </c>
      <c r="K626" s="1">
        <v>75.198999999999998</v>
      </c>
      <c r="L626" s="1">
        <v>0.36099999999999999</v>
      </c>
      <c r="M626" s="1">
        <v>4.7149999999999999</v>
      </c>
      <c r="N626" s="1">
        <v>0.189</v>
      </c>
      <c r="O626" s="1">
        <v>8.2000000000000003E-2</v>
      </c>
      <c r="P626" s="16">
        <f t="shared" si="102"/>
        <v>89.753999999999991</v>
      </c>
      <c r="Q626" s="1"/>
      <c r="R626" s="1"/>
      <c r="S626" s="1"/>
    </row>
    <row r="627" spans="1:19" x14ac:dyDescent="0.25">
      <c r="A627" s="2" t="s">
        <v>238</v>
      </c>
      <c r="B627" s="2" t="s">
        <v>250</v>
      </c>
      <c r="C627" s="2"/>
      <c r="D627" s="2" t="s">
        <v>241</v>
      </c>
      <c r="E627" s="2">
        <v>3</v>
      </c>
      <c r="F627" s="2">
        <v>1100</v>
      </c>
      <c r="G627" s="2">
        <v>0</v>
      </c>
      <c r="H627" s="1">
        <v>0.18</v>
      </c>
      <c r="I627" s="1">
        <v>4.7969999999999997</v>
      </c>
      <c r="J627" s="1">
        <v>3.931</v>
      </c>
      <c r="K627" s="1">
        <v>75.513999999999996</v>
      </c>
      <c r="L627" s="1">
        <v>0.34300000000000003</v>
      </c>
      <c r="M627" s="1">
        <v>4.6710000000000003</v>
      </c>
      <c r="N627" s="1">
        <v>0.25800000000000001</v>
      </c>
      <c r="O627" s="1">
        <v>5.0999999999999997E-2</v>
      </c>
      <c r="P627" s="16">
        <f t="shared" si="102"/>
        <v>89.745000000000005</v>
      </c>
      <c r="Q627" s="1"/>
      <c r="R627" s="1"/>
      <c r="S627" s="1"/>
    </row>
    <row r="628" spans="1:19" x14ac:dyDescent="0.25">
      <c r="A628" s="2" t="s">
        <v>238</v>
      </c>
      <c r="B628" s="2" t="s">
        <v>250</v>
      </c>
      <c r="C628" s="2"/>
      <c r="D628" s="2" t="s">
        <v>241</v>
      </c>
      <c r="E628" s="2">
        <v>3</v>
      </c>
      <c r="F628" s="2">
        <v>1100</v>
      </c>
      <c r="G628" s="2">
        <v>0</v>
      </c>
      <c r="H628" s="1">
        <v>0.16800000000000001</v>
      </c>
      <c r="I628" s="1">
        <v>4.9249999999999998</v>
      </c>
      <c r="J628" s="1">
        <v>3.8639999999999999</v>
      </c>
      <c r="K628" s="1">
        <v>75.825999999999993</v>
      </c>
      <c r="L628" s="1">
        <v>0.35299999999999998</v>
      </c>
      <c r="M628" s="1">
        <v>4.6120000000000001</v>
      </c>
      <c r="N628" s="1">
        <v>8.2000000000000003E-2</v>
      </c>
      <c r="O628" s="1">
        <v>8.4000000000000005E-2</v>
      </c>
      <c r="P628" s="16">
        <f t="shared" si="102"/>
        <v>89.913999999999973</v>
      </c>
      <c r="Q628" s="1"/>
      <c r="R628" s="1"/>
      <c r="S628" s="1"/>
    </row>
    <row r="629" spans="1:19" x14ac:dyDescent="0.25">
      <c r="A629" s="2" t="s">
        <v>248</v>
      </c>
      <c r="B629" s="2" t="s">
        <v>250</v>
      </c>
      <c r="C629" s="2"/>
      <c r="D629" s="2" t="s">
        <v>241</v>
      </c>
      <c r="E629" s="2">
        <v>3</v>
      </c>
      <c r="F629" s="2">
        <v>1100</v>
      </c>
      <c r="G629" s="2">
        <v>0</v>
      </c>
      <c r="H629" s="1">
        <v>0.182</v>
      </c>
      <c r="I629" s="1">
        <v>4.8890000000000002</v>
      </c>
      <c r="J629" s="1">
        <v>3.948</v>
      </c>
      <c r="K629" s="1">
        <v>75.409000000000006</v>
      </c>
      <c r="L629" s="1">
        <v>0.33400000000000002</v>
      </c>
      <c r="M629" s="1">
        <v>4.7009999999999996</v>
      </c>
      <c r="N629" s="1">
        <v>9.5000000000000001E-2</v>
      </c>
      <c r="O629" s="1">
        <v>4.4999999999999998E-2</v>
      </c>
      <c r="P629" s="16">
        <f t="shared" si="102"/>
        <v>89.603000000000009</v>
      </c>
      <c r="Q629" s="1"/>
      <c r="R629" s="1"/>
      <c r="S629" s="1"/>
    </row>
    <row r="630" spans="1:19" x14ac:dyDescent="0.25">
      <c r="A630" s="2" t="s">
        <v>248</v>
      </c>
      <c r="B630" s="2" t="s">
        <v>250</v>
      </c>
      <c r="C630" s="2"/>
      <c r="D630" s="2" t="s">
        <v>241</v>
      </c>
      <c r="E630" s="2">
        <v>3</v>
      </c>
      <c r="F630" s="2">
        <v>1100</v>
      </c>
      <c r="G630" s="2">
        <v>0</v>
      </c>
      <c r="H630" s="1">
        <v>0.20799999999999999</v>
      </c>
      <c r="I630" s="1">
        <v>4.9139999999999997</v>
      </c>
      <c r="J630" s="1">
        <v>4.032</v>
      </c>
      <c r="K630" s="1">
        <v>74.844999999999999</v>
      </c>
      <c r="L630" s="1">
        <v>0.41499999999999998</v>
      </c>
      <c r="M630" s="1">
        <v>4.9829999999999997</v>
      </c>
      <c r="N630" s="1">
        <v>0.217</v>
      </c>
      <c r="O630" s="1">
        <v>3.5000000000000003E-2</v>
      </c>
      <c r="P630" s="16">
        <f t="shared" si="102"/>
        <v>89.649000000000001</v>
      </c>
      <c r="Q630" s="1"/>
      <c r="R630" s="1"/>
      <c r="S630" s="1"/>
    </row>
    <row r="631" spans="1:19" x14ac:dyDescent="0.25">
      <c r="B631" s="55" t="s">
        <v>245</v>
      </c>
      <c r="C631" s="55"/>
      <c r="D631" s="2"/>
      <c r="E631" s="2"/>
      <c r="F631" s="2"/>
      <c r="G631" s="2"/>
      <c r="H631" s="44">
        <v>0.18637499999999996</v>
      </c>
      <c r="I631" s="44">
        <v>4.9221250000000003</v>
      </c>
      <c r="J631" s="44">
        <v>4.0278749999999999</v>
      </c>
      <c r="K631" s="44">
        <v>75.315125000000009</v>
      </c>
      <c r="L631" s="44">
        <f t="shared" ref="L631:O631" si="103">AVERAGE(L623:L630)</f>
        <v>0.37574999999999997</v>
      </c>
      <c r="M631" s="44">
        <f t="shared" si="103"/>
        <v>4.8051249999999994</v>
      </c>
      <c r="N631" s="44">
        <f t="shared" si="103"/>
        <v>0.16962500000000003</v>
      </c>
      <c r="O631" s="44">
        <f t="shared" si="103"/>
        <v>5.6249999999999994E-2</v>
      </c>
      <c r="P631" s="1"/>
      <c r="Q631" s="1"/>
      <c r="R631" s="1"/>
      <c r="S631" s="1"/>
    </row>
    <row r="632" spans="1:19" x14ac:dyDescent="0.25">
      <c r="B632" s="55" t="s">
        <v>246</v>
      </c>
      <c r="C632" s="55"/>
      <c r="D632" s="2"/>
      <c r="E632" s="2"/>
      <c r="F632" s="2"/>
      <c r="G632" s="2"/>
      <c r="H632" s="44">
        <v>2.289689623383203E-2</v>
      </c>
      <c r="I632" s="44">
        <v>7.9684086061324558E-2</v>
      </c>
      <c r="J632" s="44">
        <v>0.11948632617524542</v>
      </c>
      <c r="K632" s="44">
        <v>0.3718330798701398</v>
      </c>
      <c r="L632" s="44">
        <f t="shared" ref="L632:O632" si="104">STDEV(L623:L630)</f>
        <v>3.2199157043092196E-2</v>
      </c>
      <c r="M632" s="44">
        <f t="shared" si="104"/>
        <v>0.14457369598730113</v>
      </c>
      <c r="N632" s="44">
        <f t="shared" si="104"/>
        <v>6.0634590552163886E-2</v>
      </c>
      <c r="O632" s="44">
        <f t="shared" si="104"/>
        <v>1.9550301422594136E-2</v>
      </c>
      <c r="P632" s="1"/>
      <c r="Q632" s="1"/>
      <c r="R632" s="1"/>
      <c r="S632" s="1"/>
    </row>
    <row r="633" spans="1:19" x14ac:dyDescent="0.25">
      <c r="B633" s="55" t="s">
        <v>252</v>
      </c>
      <c r="C633" s="55"/>
      <c r="D633" s="2"/>
      <c r="E633" s="2"/>
      <c r="F633" s="2"/>
      <c r="G633" s="2"/>
      <c r="H633" s="44">
        <v>0.18349999999999997</v>
      </c>
      <c r="I633" s="44">
        <v>4.9290000000000003</v>
      </c>
      <c r="J633" s="44">
        <v>4.0405000000000006</v>
      </c>
      <c r="K633" s="44">
        <v>75.377833333333342</v>
      </c>
      <c r="L633" s="44">
        <f t="shared" ref="L633:O633" si="105">AVERAGE(L623:L628)</f>
        <v>0.37616666666666659</v>
      </c>
      <c r="M633" s="44">
        <f t="shared" si="105"/>
        <v>4.7928333333333333</v>
      </c>
      <c r="N633" s="44">
        <f t="shared" si="105"/>
        <v>0.17416666666666669</v>
      </c>
      <c r="O633" s="44">
        <f t="shared" si="105"/>
        <v>6.1666666666666668E-2</v>
      </c>
      <c r="P633" s="1"/>
      <c r="Q633" s="1"/>
      <c r="R633" s="1"/>
      <c r="S633" s="1"/>
    </row>
    <row r="634" spans="1:19" x14ac:dyDescent="0.25">
      <c r="B634" s="55" t="s">
        <v>253</v>
      </c>
      <c r="C634" s="55"/>
      <c r="D634" s="2"/>
      <c r="E634" s="2"/>
      <c r="F634" s="2"/>
      <c r="G634" s="2"/>
      <c r="H634" s="44">
        <v>2.5033976911390116E-2</v>
      </c>
      <c r="I634" s="44">
        <v>9.2736184954957113E-2</v>
      </c>
      <c r="J634" s="44">
        <v>0.13607755141829969</v>
      </c>
      <c r="K634" s="44">
        <v>0.37799334209304003</v>
      </c>
      <c r="L634" s="44">
        <f t="shared" ref="L634:O634" si="106">STDEV(L623:L628)</f>
        <v>2.8188058937547767E-2</v>
      </c>
      <c r="M634" s="44">
        <f t="shared" si="106"/>
        <v>0.14347322630604872</v>
      </c>
      <c r="N634" s="44">
        <f t="shared" si="106"/>
        <v>5.9663780190888492E-2</v>
      </c>
      <c r="O634" s="44">
        <f t="shared" si="106"/>
        <v>1.9602720899575824E-2</v>
      </c>
      <c r="P634" s="1"/>
      <c r="Q634" s="1"/>
      <c r="R634" s="1"/>
      <c r="S634" s="1"/>
    </row>
    <row r="635" spans="1:19" x14ac:dyDescent="0.25">
      <c r="B635" s="55" t="s">
        <v>243</v>
      </c>
      <c r="C635" s="55"/>
      <c r="D635" s="2"/>
      <c r="E635" s="2"/>
      <c r="F635" s="2"/>
      <c r="G635" s="2"/>
      <c r="H635" s="44">
        <v>0.19500000000000001</v>
      </c>
      <c r="I635" s="44">
        <v>4.9015000000000004</v>
      </c>
      <c r="J635" s="44">
        <v>3.99</v>
      </c>
      <c r="K635" s="44">
        <v>75.12700000000001</v>
      </c>
      <c r="L635" s="44">
        <f t="shared" ref="L635:O635" si="107">AVERAGE(L629:L630)</f>
        <v>0.3745</v>
      </c>
      <c r="M635" s="44">
        <f t="shared" si="107"/>
        <v>4.8419999999999996</v>
      </c>
      <c r="N635" s="44">
        <f t="shared" si="107"/>
        <v>0.156</v>
      </c>
      <c r="O635" s="44">
        <f t="shared" si="107"/>
        <v>0.04</v>
      </c>
      <c r="P635" s="1"/>
      <c r="Q635" s="1"/>
      <c r="R635" s="1"/>
      <c r="S635" s="1"/>
    </row>
    <row r="636" spans="1:19" x14ac:dyDescent="0.25">
      <c r="B636" s="56" t="s">
        <v>244</v>
      </c>
      <c r="C636" s="56"/>
      <c r="D636" s="8"/>
      <c r="E636" s="8"/>
      <c r="F636" s="8"/>
      <c r="G636" s="8"/>
      <c r="H636" s="45">
        <v>1.8384776310850233E-2</v>
      </c>
      <c r="I636" s="45">
        <v>1.7677669529663313E-2</v>
      </c>
      <c r="J636" s="45">
        <v>5.9396969619670045E-2</v>
      </c>
      <c r="K636" s="45">
        <v>0.39880822458921783</v>
      </c>
      <c r="L636" s="45">
        <f t="shared" ref="L636:O636" si="108">STDEV(L629:L630)</f>
        <v>5.7275649276110521E-2</v>
      </c>
      <c r="M636" s="45">
        <f t="shared" si="108"/>
        <v>0.19940411229460642</v>
      </c>
      <c r="N636" s="45">
        <f t="shared" si="108"/>
        <v>8.6267027304758784E-2</v>
      </c>
      <c r="O636" s="45">
        <f t="shared" si="108"/>
        <v>7.0710678118654849E-3</v>
      </c>
      <c r="P636" s="11"/>
      <c r="Q636" s="1"/>
      <c r="R636" s="1"/>
      <c r="S636" s="1"/>
    </row>
    <row r="637" spans="1:19" x14ac:dyDescent="0.25">
      <c r="A637" s="2" t="s">
        <v>238</v>
      </c>
      <c r="B637" s="2" t="s">
        <v>251</v>
      </c>
      <c r="C637" s="2"/>
      <c r="D637" s="2" t="s">
        <v>241</v>
      </c>
      <c r="E637" s="2">
        <v>9</v>
      </c>
      <c r="F637" s="2">
        <v>1100</v>
      </c>
      <c r="G637" s="2">
        <v>0</v>
      </c>
      <c r="H637" s="1">
        <v>3.1869999999999998</v>
      </c>
      <c r="I637" s="1">
        <v>4.5410000000000004</v>
      </c>
      <c r="J637" s="1">
        <v>4.4320000000000004</v>
      </c>
      <c r="K637" s="1">
        <v>73.215999999999994</v>
      </c>
      <c r="L637" s="1">
        <v>0.34399999999999997</v>
      </c>
      <c r="M637" s="1">
        <v>4.8949999999999996</v>
      </c>
      <c r="N637" s="1">
        <v>7.0000000000000007E-2</v>
      </c>
      <c r="O637" s="1">
        <v>2.9000000000000001E-2</v>
      </c>
      <c r="P637" s="16">
        <f t="shared" ref="P637:P643" si="109">SUM(H637:O637)</f>
        <v>90.71399999999997</v>
      </c>
      <c r="Q637" s="1"/>
      <c r="R637" s="1"/>
      <c r="S637" s="1"/>
    </row>
    <row r="638" spans="1:19" x14ac:dyDescent="0.25">
      <c r="A638" s="2" t="s">
        <v>238</v>
      </c>
      <c r="B638" s="2" t="s">
        <v>251</v>
      </c>
      <c r="C638" s="2"/>
      <c r="D638" s="2" t="s">
        <v>241</v>
      </c>
      <c r="E638" s="2">
        <v>9</v>
      </c>
      <c r="F638" s="2">
        <v>1100</v>
      </c>
      <c r="G638" s="2">
        <v>0</v>
      </c>
      <c r="H638" s="1">
        <v>5.9610000000000003</v>
      </c>
      <c r="I638" s="1">
        <v>4.2450000000000001</v>
      </c>
      <c r="J638" s="1">
        <v>4.952</v>
      </c>
      <c r="K638" s="1">
        <v>70.768000000000001</v>
      </c>
      <c r="L638" s="1">
        <v>0.38200000000000001</v>
      </c>
      <c r="M638" s="1">
        <v>5.0140000000000002</v>
      </c>
      <c r="N638" s="1">
        <v>3.3000000000000002E-2</v>
      </c>
      <c r="O638" s="1">
        <v>4.0000000000000001E-3</v>
      </c>
      <c r="P638" s="16">
        <f t="shared" si="109"/>
        <v>91.359000000000009</v>
      </c>
      <c r="Q638" s="1"/>
      <c r="R638" s="1"/>
      <c r="S638" s="1"/>
    </row>
    <row r="639" spans="1:19" x14ac:dyDescent="0.25">
      <c r="A639" s="2" t="s">
        <v>238</v>
      </c>
      <c r="B639" s="2" t="s">
        <v>251</v>
      </c>
      <c r="C639" s="2"/>
      <c r="D639" s="2" t="s">
        <v>241</v>
      </c>
      <c r="E639" s="2">
        <v>9</v>
      </c>
      <c r="F639" s="2">
        <v>1100</v>
      </c>
      <c r="G639" s="2">
        <v>0</v>
      </c>
      <c r="H639" s="1">
        <v>3.423</v>
      </c>
      <c r="I639" s="1">
        <v>4.3390000000000004</v>
      </c>
      <c r="J639" s="1">
        <v>4.3760000000000003</v>
      </c>
      <c r="K639" s="1">
        <v>73.704999999999998</v>
      </c>
      <c r="L639" s="1">
        <v>0.377</v>
      </c>
      <c r="M639" s="1">
        <v>4.9409999999999998</v>
      </c>
      <c r="N639" s="1">
        <v>6.8000000000000005E-2</v>
      </c>
      <c r="O639" s="1">
        <v>1.2999999999999999E-2</v>
      </c>
      <c r="P639" s="16">
        <f t="shared" si="109"/>
        <v>91.242000000000004</v>
      </c>
      <c r="Q639" s="1"/>
      <c r="R639" s="1"/>
      <c r="S639" s="1"/>
    </row>
    <row r="640" spans="1:19" x14ac:dyDescent="0.25">
      <c r="A640" s="2" t="s">
        <v>238</v>
      </c>
      <c r="B640" s="2" t="s">
        <v>251</v>
      </c>
      <c r="C640" s="2"/>
      <c r="D640" s="2" t="s">
        <v>241</v>
      </c>
      <c r="E640" s="2">
        <v>9</v>
      </c>
      <c r="F640" s="2">
        <v>1100</v>
      </c>
      <c r="G640" s="2">
        <v>0</v>
      </c>
      <c r="H640" s="1">
        <v>6.2830000000000004</v>
      </c>
      <c r="I640" s="1">
        <v>4.343</v>
      </c>
      <c r="J640" s="1">
        <v>4.9029999999999996</v>
      </c>
      <c r="K640" s="1">
        <v>71.977999999999994</v>
      </c>
      <c r="L640" s="1">
        <v>0.36</v>
      </c>
      <c r="M640" s="1">
        <v>4.8170000000000002</v>
      </c>
      <c r="N640" s="1">
        <v>0.02</v>
      </c>
      <c r="O640" s="1">
        <v>0</v>
      </c>
      <c r="P640" s="16">
        <f t="shared" si="109"/>
        <v>92.703999999999994</v>
      </c>
      <c r="Q640" s="1"/>
      <c r="R640" s="1"/>
      <c r="S640" s="1"/>
    </row>
    <row r="641" spans="1:19" x14ac:dyDescent="0.25">
      <c r="A641" s="2" t="s">
        <v>238</v>
      </c>
      <c r="B641" s="2" t="s">
        <v>251</v>
      </c>
      <c r="C641" s="2"/>
      <c r="D641" s="2" t="s">
        <v>241</v>
      </c>
      <c r="E641" s="2">
        <v>9</v>
      </c>
      <c r="F641" s="2">
        <v>1100</v>
      </c>
      <c r="G641" s="2">
        <v>0</v>
      </c>
      <c r="H641" s="1">
        <v>0.26500000000000001</v>
      </c>
      <c r="I641" s="1">
        <v>4.875</v>
      </c>
      <c r="J641" s="1">
        <v>3.9569999999999999</v>
      </c>
      <c r="K641" s="1">
        <v>74.414000000000001</v>
      </c>
      <c r="L641" s="1">
        <v>0.41599999999999998</v>
      </c>
      <c r="M641" s="1">
        <v>5.5419999999999998</v>
      </c>
      <c r="N641" s="1">
        <v>1.7999999999999999E-2</v>
      </c>
      <c r="O641" s="1">
        <v>8.4000000000000005E-2</v>
      </c>
      <c r="P641" s="16">
        <f t="shared" si="109"/>
        <v>89.570999999999998</v>
      </c>
      <c r="Q641" s="1"/>
      <c r="R641" s="1"/>
      <c r="S641" s="1"/>
    </row>
    <row r="642" spans="1:19" x14ac:dyDescent="0.25">
      <c r="A642" s="2" t="s">
        <v>238</v>
      </c>
      <c r="B642" s="2" t="s">
        <v>251</v>
      </c>
      <c r="C642" s="2"/>
      <c r="D642" s="2" t="s">
        <v>241</v>
      </c>
      <c r="E642" s="2">
        <v>9</v>
      </c>
      <c r="F642" s="2">
        <v>1100</v>
      </c>
      <c r="G642" s="2">
        <v>0</v>
      </c>
      <c r="H642" s="1">
        <v>0.49199999999999999</v>
      </c>
      <c r="I642" s="1">
        <v>4.7460000000000004</v>
      </c>
      <c r="J642" s="1">
        <v>4.0670000000000002</v>
      </c>
      <c r="K642" s="1">
        <v>74.016000000000005</v>
      </c>
      <c r="L642" s="1">
        <v>0.40600000000000003</v>
      </c>
      <c r="M642" s="1">
        <v>5.37</v>
      </c>
      <c r="N642" s="1">
        <v>5.0000000000000001E-3</v>
      </c>
      <c r="O642" s="1">
        <v>2.8000000000000001E-2</v>
      </c>
      <c r="P642" s="16">
        <f t="shared" si="109"/>
        <v>89.13000000000001</v>
      </c>
      <c r="Q642" s="1"/>
      <c r="R642" s="1"/>
      <c r="S642" s="1"/>
    </row>
    <row r="643" spans="1:19" x14ac:dyDescent="0.25">
      <c r="A643" s="2" t="s">
        <v>238</v>
      </c>
      <c r="B643" s="2" t="s">
        <v>251</v>
      </c>
      <c r="C643" s="2"/>
      <c r="D643" s="2" t="s">
        <v>241</v>
      </c>
      <c r="E643" s="2">
        <v>9</v>
      </c>
      <c r="F643" s="2">
        <v>1100</v>
      </c>
      <c r="G643" s="2">
        <v>0</v>
      </c>
      <c r="H643" s="1">
        <v>3.7450000000000001</v>
      </c>
      <c r="I643" s="1">
        <v>4.4779999999999998</v>
      </c>
      <c r="J643" s="1">
        <v>3.9689999999999999</v>
      </c>
      <c r="K643" s="1">
        <v>72.259</v>
      </c>
      <c r="L643" s="1">
        <v>0.36799999999999999</v>
      </c>
      <c r="M643" s="1">
        <v>5.0030000000000001</v>
      </c>
      <c r="N643" s="1">
        <v>3.6999999999999998E-2</v>
      </c>
      <c r="O643" s="1">
        <v>3.6999999999999998E-2</v>
      </c>
      <c r="P643" s="16">
        <f t="shared" si="109"/>
        <v>89.896000000000001</v>
      </c>
      <c r="Q643" s="1"/>
      <c r="R643" s="1"/>
      <c r="S643" s="1"/>
    </row>
    <row r="644" spans="1:19" x14ac:dyDescent="0.25">
      <c r="B644" s="55" t="s">
        <v>252</v>
      </c>
      <c r="C644" s="55"/>
      <c r="D644" s="2"/>
      <c r="E644" s="2"/>
      <c r="F644" s="2"/>
      <c r="G644" s="2"/>
      <c r="H644" s="44">
        <v>3.3365714285714287</v>
      </c>
      <c r="I644" s="44">
        <v>4.5095714285714292</v>
      </c>
      <c r="J644" s="44">
        <v>4.3794285714285719</v>
      </c>
      <c r="K644" s="44">
        <v>72.908000000000001</v>
      </c>
      <c r="L644" s="44">
        <v>0.379</v>
      </c>
      <c r="M644" s="44">
        <v>5.0831428571428559</v>
      </c>
      <c r="N644" s="44">
        <v>3.5857142857142858E-2</v>
      </c>
      <c r="O644" s="44">
        <v>2.7857142857142858E-2</v>
      </c>
      <c r="P644" s="1"/>
      <c r="Q644" s="1"/>
      <c r="R644" s="1"/>
      <c r="S644" s="1"/>
    </row>
    <row r="645" spans="1:19" x14ac:dyDescent="0.25">
      <c r="B645" s="56" t="s">
        <v>253</v>
      </c>
      <c r="C645" s="56"/>
      <c r="D645" s="8"/>
      <c r="E645" s="8"/>
      <c r="F645" s="8"/>
      <c r="G645" s="8"/>
      <c r="H645" s="45">
        <v>2.3555558337076801</v>
      </c>
      <c r="I645" s="45">
        <v>0.23031128004135126</v>
      </c>
      <c r="J645" s="45">
        <v>0.41818052606613848</v>
      </c>
      <c r="K645" s="45">
        <v>1.296885628470505</v>
      </c>
      <c r="L645" s="45">
        <v>2.5225648323350058E-2</v>
      </c>
      <c r="M645" s="45">
        <v>0.2678540825222</v>
      </c>
      <c r="N645" s="45">
        <v>2.4936108834570078E-2</v>
      </c>
      <c r="O645" s="45">
        <v>2.8292687933036523E-2</v>
      </c>
      <c r="P645" s="11"/>
      <c r="Q645" s="1"/>
      <c r="R645" s="1"/>
      <c r="S645" s="1"/>
    </row>
    <row r="646" spans="1:19" x14ac:dyDescent="0.25"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25"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25"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25"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25"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25"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25"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25"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25"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25"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25"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2:19" x14ac:dyDescent="0.25"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2:19" x14ac:dyDescent="0.25"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2:19" x14ac:dyDescent="0.25"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2:19" x14ac:dyDescent="0.25"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2:19" x14ac:dyDescent="0.25"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2:19" x14ac:dyDescent="0.25"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2:19" x14ac:dyDescent="0.25"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2:19" x14ac:dyDescent="0.25"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2:19" x14ac:dyDescent="0.25"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2:19" x14ac:dyDescent="0.25"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2:19" x14ac:dyDescent="0.25"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2:19" x14ac:dyDescent="0.25"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2:19" x14ac:dyDescent="0.25"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2:19" x14ac:dyDescent="0.25"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2:19" x14ac:dyDescent="0.25"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2:19" x14ac:dyDescent="0.25"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2:19" x14ac:dyDescent="0.25"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2:19" x14ac:dyDescent="0.25"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2:19" x14ac:dyDescent="0.25"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2:19" x14ac:dyDescent="0.25"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2:19" x14ac:dyDescent="0.25"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2:19" x14ac:dyDescent="0.25"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2:19" x14ac:dyDescent="0.25"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2:19" x14ac:dyDescent="0.25"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2:19" x14ac:dyDescent="0.25"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2:19" x14ac:dyDescent="0.25"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2:19" x14ac:dyDescent="0.25"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2:19" x14ac:dyDescent="0.25"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2:19" x14ac:dyDescent="0.25"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2:19" x14ac:dyDescent="0.25"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2:19" x14ac:dyDescent="0.25"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2:19" x14ac:dyDescent="0.25"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2:19" x14ac:dyDescent="0.25"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2:19" x14ac:dyDescent="0.25"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2:19" x14ac:dyDescent="0.25"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2:19" x14ac:dyDescent="0.25"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2:19" x14ac:dyDescent="0.25"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2:19" x14ac:dyDescent="0.25"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2:19" x14ac:dyDescent="0.25"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2:19" x14ac:dyDescent="0.25"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2:19" x14ac:dyDescent="0.25"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2:19" x14ac:dyDescent="0.25"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2:19" x14ac:dyDescent="0.25"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2:19" x14ac:dyDescent="0.25"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2:19" x14ac:dyDescent="0.25"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2:19" x14ac:dyDescent="0.25"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2:19" x14ac:dyDescent="0.25"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2:19" x14ac:dyDescent="0.25"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2:19" x14ac:dyDescent="0.25"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2:19" x14ac:dyDescent="0.25"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2:19" x14ac:dyDescent="0.25"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2:19" x14ac:dyDescent="0.25"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2:19" x14ac:dyDescent="0.25"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2:19" x14ac:dyDescent="0.25"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2:19" x14ac:dyDescent="0.25"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2:19" x14ac:dyDescent="0.25"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2:19" x14ac:dyDescent="0.25"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2:19" x14ac:dyDescent="0.25"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2:19" x14ac:dyDescent="0.25"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2:19" x14ac:dyDescent="0.25"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2:19" x14ac:dyDescent="0.25"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2:19" x14ac:dyDescent="0.25"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2:19" x14ac:dyDescent="0.25"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2:19" x14ac:dyDescent="0.25"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2:19" x14ac:dyDescent="0.25"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2:19" x14ac:dyDescent="0.25"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2:19" x14ac:dyDescent="0.25"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2:19" x14ac:dyDescent="0.25"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2:19" x14ac:dyDescent="0.25"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2:19" x14ac:dyDescent="0.25"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2:19" x14ac:dyDescent="0.25"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2:19" x14ac:dyDescent="0.25"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2:19" x14ac:dyDescent="0.25"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2:19" x14ac:dyDescent="0.25"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2:19" x14ac:dyDescent="0.25"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2:19" x14ac:dyDescent="0.25"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2:19" x14ac:dyDescent="0.25"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2:19" x14ac:dyDescent="0.25"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2:19" x14ac:dyDescent="0.25"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2:19" x14ac:dyDescent="0.25"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2:19" x14ac:dyDescent="0.25"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2:19" x14ac:dyDescent="0.25"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2:19" x14ac:dyDescent="0.25"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2:19" x14ac:dyDescent="0.25"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2:19" x14ac:dyDescent="0.25"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2:19" x14ac:dyDescent="0.25"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2:19" x14ac:dyDescent="0.25"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2:19" x14ac:dyDescent="0.25"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2:19" x14ac:dyDescent="0.25"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2:19" x14ac:dyDescent="0.25"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2:19" x14ac:dyDescent="0.25"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2:19" x14ac:dyDescent="0.25"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2:19" x14ac:dyDescent="0.25"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2:19" x14ac:dyDescent="0.25"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2:19" x14ac:dyDescent="0.25"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2:19" x14ac:dyDescent="0.25"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2:19" x14ac:dyDescent="0.25"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2:19" x14ac:dyDescent="0.25"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2:19" x14ac:dyDescent="0.25"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2:19" x14ac:dyDescent="0.25"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2:19" x14ac:dyDescent="0.25"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2:19" x14ac:dyDescent="0.25"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2:19" x14ac:dyDescent="0.25"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2:19" x14ac:dyDescent="0.25"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2:19" x14ac:dyDescent="0.25"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2:19" x14ac:dyDescent="0.25"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2:19" x14ac:dyDescent="0.25"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2:19" x14ac:dyDescent="0.25"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2:19" x14ac:dyDescent="0.25"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2:19" x14ac:dyDescent="0.25"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2:19" x14ac:dyDescent="0.25"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2:19" x14ac:dyDescent="0.25"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2:19" x14ac:dyDescent="0.25"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2:19" x14ac:dyDescent="0.25"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2:19" x14ac:dyDescent="0.25"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2:19" x14ac:dyDescent="0.25"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2:19" x14ac:dyDescent="0.25"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2:19" x14ac:dyDescent="0.25"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2:19" x14ac:dyDescent="0.25"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2:19" x14ac:dyDescent="0.25"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2:19" x14ac:dyDescent="0.25"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2:19" x14ac:dyDescent="0.25"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2:19" x14ac:dyDescent="0.25"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2:19" x14ac:dyDescent="0.25"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2:19" x14ac:dyDescent="0.25"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2:19" x14ac:dyDescent="0.25"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2:19" x14ac:dyDescent="0.25"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2:19" x14ac:dyDescent="0.25"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2:19" x14ac:dyDescent="0.25"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2:19" x14ac:dyDescent="0.25"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</sheetData>
  <mergeCells count="7">
    <mergeCell ref="AU48:AW48"/>
    <mergeCell ref="I4:R4"/>
    <mergeCell ref="AY5:AZ5"/>
    <mergeCell ref="AA4:AE4"/>
    <mergeCell ref="W4:Z4"/>
    <mergeCell ref="AF4:AJ4"/>
    <mergeCell ref="AK4:AN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29AA-6201-407A-9875-CA85F7B8EE85}">
  <dimension ref="B1:T290"/>
  <sheetViews>
    <sheetView zoomScale="80" zoomScaleNormal="80" workbookViewId="0">
      <selection activeCell="H161" sqref="H161:S162"/>
    </sheetView>
  </sheetViews>
  <sheetFormatPr baseColWidth="10" defaultRowHeight="15" x14ac:dyDescent="0.25"/>
  <cols>
    <col min="2" max="2" width="25.5703125" bestFit="1" customWidth="1"/>
    <col min="4" max="4" width="25.85546875" bestFit="1" customWidth="1"/>
    <col min="5" max="5" width="17.5703125" bestFit="1" customWidth="1"/>
    <col min="6" max="6" width="10.42578125" customWidth="1"/>
    <col min="7" max="7" width="13" bestFit="1" customWidth="1"/>
  </cols>
  <sheetData>
    <row r="1" spans="2:20" ht="15.75" thickBot="1" x14ac:dyDescent="0.3">
      <c r="I1" s="3"/>
      <c r="J1" s="3"/>
      <c r="K1" s="3"/>
      <c r="L1" s="3"/>
      <c r="M1" s="3"/>
      <c r="N1" s="3"/>
      <c r="O1" s="3"/>
      <c r="P1" s="3"/>
      <c r="Q1" s="3"/>
    </row>
    <row r="2" spans="2:20" x14ac:dyDescent="0.25">
      <c r="I2" s="146" t="s">
        <v>64</v>
      </c>
      <c r="J2" s="146"/>
      <c r="K2" s="146"/>
      <c r="L2" s="146"/>
      <c r="M2" s="146"/>
      <c r="N2" s="146"/>
      <c r="O2" s="146"/>
      <c r="P2" s="146"/>
      <c r="Q2" s="146"/>
    </row>
    <row r="3" spans="2:20" ht="18.75" thickBot="1" x14ac:dyDescent="0.4">
      <c r="B3" s="5" t="s">
        <v>0</v>
      </c>
      <c r="C3" s="5" t="s">
        <v>31</v>
      </c>
      <c r="D3" s="5" t="s">
        <v>2</v>
      </c>
      <c r="E3" s="5" t="s">
        <v>1</v>
      </c>
      <c r="F3" s="5" t="s">
        <v>63</v>
      </c>
      <c r="G3" s="5" t="s">
        <v>55</v>
      </c>
      <c r="H3" s="5" t="s">
        <v>57</v>
      </c>
      <c r="I3" s="5" t="s">
        <v>58</v>
      </c>
      <c r="J3" s="5" t="s">
        <v>59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60</v>
      </c>
      <c r="P3" s="5" t="s">
        <v>61</v>
      </c>
      <c r="Q3" s="5" t="s">
        <v>62</v>
      </c>
      <c r="R3" s="5" t="s">
        <v>7</v>
      </c>
      <c r="S3" s="114" t="s">
        <v>25</v>
      </c>
      <c r="T3" s="2" t="s">
        <v>147</v>
      </c>
    </row>
    <row r="4" spans="2:20" x14ac:dyDescent="0.25">
      <c r="B4" s="2" t="s">
        <v>73</v>
      </c>
      <c r="C4" s="2" t="s">
        <v>32</v>
      </c>
      <c r="D4" s="2" t="s">
        <v>68</v>
      </c>
      <c r="E4" s="2" t="s">
        <v>11</v>
      </c>
      <c r="F4" s="2">
        <v>1175</v>
      </c>
      <c r="G4" s="2">
        <v>24</v>
      </c>
      <c r="H4" s="1">
        <v>52.77391033404605</v>
      </c>
      <c r="I4" s="1">
        <v>0</v>
      </c>
      <c r="J4" s="1">
        <v>30.807246745656965</v>
      </c>
      <c r="K4" s="1">
        <v>0.73665750813211162</v>
      </c>
      <c r="L4" s="1">
        <v>0</v>
      </c>
      <c r="M4" s="1">
        <v>0</v>
      </c>
      <c r="N4" s="1">
        <v>11.886266844335069</v>
      </c>
      <c r="O4" s="1">
        <v>3.7959185678298049</v>
      </c>
      <c r="P4" s="1">
        <v>0</v>
      </c>
      <c r="Q4" s="1">
        <v>0</v>
      </c>
      <c r="R4" s="1">
        <v>100</v>
      </c>
      <c r="S4" s="115">
        <v>0.63375846296319438</v>
      </c>
    </row>
    <row r="5" spans="2:20" x14ac:dyDescent="0.25">
      <c r="B5" s="2" t="s">
        <v>73</v>
      </c>
      <c r="C5" s="2" t="s">
        <v>32</v>
      </c>
      <c r="D5" s="2" t="s">
        <v>69</v>
      </c>
      <c r="E5" s="2" t="s">
        <v>11</v>
      </c>
      <c r="F5" s="2">
        <v>1175</v>
      </c>
      <c r="G5" s="2">
        <v>24</v>
      </c>
      <c r="H5" s="1">
        <v>53.304923568388496</v>
      </c>
      <c r="I5" s="1">
        <v>0</v>
      </c>
      <c r="J5" s="1">
        <v>28.606047748978725</v>
      </c>
      <c r="K5" s="1">
        <v>1.1112743242790968</v>
      </c>
      <c r="L5" s="1">
        <v>0</v>
      </c>
      <c r="M5" s="1">
        <v>0</v>
      </c>
      <c r="N5" s="1">
        <v>12.896154570047131</v>
      </c>
      <c r="O5" s="1">
        <v>4.0815997883065478</v>
      </c>
      <c r="P5" s="1">
        <v>0</v>
      </c>
      <c r="Q5" s="1">
        <v>0</v>
      </c>
      <c r="R5" s="1">
        <v>100</v>
      </c>
      <c r="S5" s="115">
        <v>0.63584095494855886</v>
      </c>
    </row>
    <row r="6" spans="2:20" x14ac:dyDescent="0.25">
      <c r="B6" s="2" t="s">
        <v>73</v>
      </c>
      <c r="C6" s="2" t="s">
        <v>32</v>
      </c>
      <c r="D6" s="2" t="s">
        <v>72</v>
      </c>
      <c r="E6" s="2" t="s">
        <v>11</v>
      </c>
      <c r="F6" s="2">
        <v>1175</v>
      </c>
      <c r="G6" s="2">
        <v>24</v>
      </c>
      <c r="H6" s="1">
        <v>53.228169828883438</v>
      </c>
      <c r="I6" s="1">
        <v>0</v>
      </c>
      <c r="J6" s="1">
        <v>28.809199645947817</v>
      </c>
      <c r="K6" s="1">
        <v>1.1054815596210223</v>
      </c>
      <c r="L6" s="1">
        <v>0</v>
      </c>
      <c r="M6" s="1">
        <v>0</v>
      </c>
      <c r="N6" s="1">
        <v>12.944756403832159</v>
      </c>
      <c r="O6" s="1">
        <v>3.912392561715571</v>
      </c>
      <c r="P6" s="1">
        <v>0</v>
      </c>
      <c r="Q6" s="1">
        <v>0</v>
      </c>
      <c r="R6" s="1">
        <v>100.00000000000001</v>
      </c>
      <c r="S6" s="115">
        <v>0.64644733950779876</v>
      </c>
    </row>
    <row r="7" spans="2:20" x14ac:dyDescent="0.25">
      <c r="B7" s="2" t="s">
        <v>73</v>
      </c>
      <c r="C7" s="2" t="s">
        <v>32</v>
      </c>
      <c r="D7" s="2" t="s">
        <v>170</v>
      </c>
      <c r="E7" s="2" t="s">
        <v>11</v>
      </c>
      <c r="F7" s="2">
        <v>1175</v>
      </c>
      <c r="G7" s="2">
        <v>24</v>
      </c>
      <c r="H7" s="1">
        <v>47.739355157332227</v>
      </c>
      <c r="I7" s="1">
        <v>0</v>
      </c>
      <c r="J7" s="1">
        <v>32.033470282379099</v>
      </c>
      <c r="K7" s="1">
        <v>0.88803335056229527</v>
      </c>
      <c r="L7" s="1">
        <v>0</v>
      </c>
      <c r="M7" s="1">
        <v>0</v>
      </c>
      <c r="N7" s="1">
        <v>17.159613603017412</v>
      </c>
      <c r="O7" s="1">
        <v>2.1795276067089575</v>
      </c>
      <c r="P7" s="1">
        <v>0</v>
      </c>
      <c r="Q7" s="1">
        <v>0</v>
      </c>
      <c r="R7" s="1">
        <v>99.999999999999986</v>
      </c>
      <c r="S7" s="115">
        <v>0.81311331595974334</v>
      </c>
    </row>
    <row r="8" spans="2:20" x14ac:dyDescent="0.25">
      <c r="B8" s="2" t="s">
        <v>73</v>
      </c>
      <c r="C8" s="2" t="s">
        <v>32</v>
      </c>
      <c r="D8" s="2" t="s">
        <v>71</v>
      </c>
      <c r="E8" s="2" t="s">
        <v>11</v>
      </c>
      <c r="F8" s="2">
        <v>1175</v>
      </c>
      <c r="G8" s="2">
        <v>24</v>
      </c>
      <c r="H8" s="1">
        <v>52.350102939351068</v>
      </c>
      <c r="I8" s="1">
        <v>0</v>
      </c>
      <c r="J8" s="1">
        <v>29.29336264803328</v>
      </c>
      <c r="K8" s="1">
        <v>1.1401115354209586</v>
      </c>
      <c r="L8" s="1">
        <v>0</v>
      </c>
      <c r="M8" s="1">
        <v>0</v>
      </c>
      <c r="N8" s="1">
        <v>13.452923405472879</v>
      </c>
      <c r="O8" s="1">
        <v>3.7634994717218095</v>
      </c>
      <c r="P8" s="1">
        <v>0</v>
      </c>
      <c r="Q8" s="1">
        <v>0</v>
      </c>
      <c r="R8" s="1">
        <v>100</v>
      </c>
      <c r="S8" s="115">
        <v>0.66390937099018099</v>
      </c>
    </row>
    <row r="9" spans="2:20" x14ac:dyDescent="0.25">
      <c r="B9" s="55" t="s">
        <v>132</v>
      </c>
      <c r="C9" s="2"/>
      <c r="D9" s="2"/>
      <c r="E9" s="2"/>
      <c r="F9" s="2"/>
      <c r="G9" s="2"/>
      <c r="H9" s="44">
        <f>AVERAGE(H4:H6,H8)</f>
        <v>52.914276667667266</v>
      </c>
      <c r="I9" s="44">
        <f t="shared" ref="I9:S9" si="0">AVERAGE(I4:I6,I8)</f>
        <v>0</v>
      </c>
      <c r="J9" s="44">
        <f t="shared" si="0"/>
        <v>29.378964197154197</v>
      </c>
      <c r="K9" s="44">
        <f t="shared" si="0"/>
        <v>1.0233812318632973</v>
      </c>
      <c r="L9" s="44">
        <f t="shared" si="0"/>
        <v>0</v>
      </c>
      <c r="M9" s="44">
        <f t="shared" si="0"/>
        <v>0</v>
      </c>
      <c r="N9" s="44">
        <f t="shared" si="0"/>
        <v>12.79502530592181</v>
      </c>
      <c r="O9" s="44">
        <f t="shared" si="0"/>
        <v>3.8883525973934332</v>
      </c>
      <c r="P9" s="44">
        <f t="shared" si="0"/>
        <v>0</v>
      </c>
      <c r="Q9" s="44">
        <f t="shared" si="0"/>
        <v>0</v>
      </c>
      <c r="R9" s="44"/>
      <c r="S9" s="116">
        <f t="shared" si="0"/>
        <v>0.64498903210243319</v>
      </c>
      <c r="T9" t="s">
        <v>148</v>
      </c>
    </row>
    <row r="10" spans="2:20" x14ac:dyDescent="0.25">
      <c r="B10" s="56" t="s">
        <v>133</v>
      </c>
      <c r="C10" s="8"/>
      <c r="D10" s="8"/>
      <c r="E10" s="8"/>
      <c r="F10" s="8"/>
      <c r="G10" s="8"/>
      <c r="H10" s="45">
        <f>STDEV(H4:H6,H8)</f>
        <v>0.44314355124791704</v>
      </c>
      <c r="I10" s="45">
        <f t="shared" ref="I10:S10" si="1">STDEV(I4:I6,I8)</f>
        <v>0</v>
      </c>
      <c r="J10" s="45">
        <f t="shared" si="1"/>
        <v>0.9948785760485308</v>
      </c>
      <c r="K10" s="45">
        <f t="shared" si="1"/>
        <v>0.19174820036641776</v>
      </c>
      <c r="L10" s="45">
        <f t="shared" si="1"/>
        <v>0</v>
      </c>
      <c r="M10" s="45">
        <f t="shared" si="1"/>
        <v>0</v>
      </c>
      <c r="N10" s="45">
        <f t="shared" si="1"/>
        <v>0.65607885213145334</v>
      </c>
      <c r="O10" s="45">
        <f t="shared" si="1"/>
        <v>0.14382251735126339</v>
      </c>
      <c r="P10" s="45">
        <f t="shared" si="1"/>
        <v>0</v>
      </c>
      <c r="Q10" s="45">
        <f t="shared" si="1"/>
        <v>0</v>
      </c>
      <c r="R10" s="45"/>
      <c r="S10" s="117">
        <f t="shared" si="1"/>
        <v>1.378306790861196E-2</v>
      </c>
      <c r="T10" t="s">
        <v>148</v>
      </c>
    </row>
    <row r="11" spans="2:20" x14ac:dyDescent="0.25">
      <c r="B11" s="2" t="s">
        <v>76</v>
      </c>
      <c r="C11" s="2" t="s">
        <v>32</v>
      </c>
      <c r="D11" s="2" t="s">
        <v>68</v>
      </c>
      <c r="E11" s="2" t="s">
        <v>11</v>
      </c>
      <c r="F11" s="2">
        <v>1180</v>
      </c>
      <c r="G11" s="2">
        <v>24</v>
      </c>
      <c r="H11" s="1">
        <v>51.639737782224259</v>
      </c>
      <c r="I11" s="1">
        <v>0</v>
      </c>
      <c r="J11" s="1">
        <v>29.702091391429107</v>
      </c>
      <c r="K11" s="1">
        <v>1.026298892939657</v>
      </c>
      <c r="L11" s="1">
        <v>0</v>
      </c>
      <c r="M11" s="1">
        <v>0</v>
      </c>
      <c r="N11" s="1">
        <v>14.077023386984623</v>
      </c>
      <c r="O11" s="1">
        <v>3.5548485464223596</v>
      </c>
      <c r="P11" s="1">
        <v>0</v>
      </c>
      <c r="Q11" s="1">
        <v>0</v>
      </c>
      <c r="R11" s="1">
        <v>100</v>
      </c>
      <c r="S11" s="118">
        <v>0.68635841104840278</v>
      </c>
    </row>
    <row r="12" spans="2:20" x14ac:dyDescent="0.25">
      <c r="B12" s="2" t="s">
        <v>76</v>
      </c>
      <c r="C12" s="2" t="s">
        <v>32</v>
      </c>
      <c r="D12" s="2" t="s">
        <v>171</v>
      </c>
      <c r="E12" s="2" t="s">
        <v>11</v>
      </c>
      <c r="F12" s="2">
        <v>1180</v>
      </c>
      <c r="G12" s="2">
        <v>24</v>
      </c>
      <c r="H12" s="1">
        <v>48.955208779187814</v>
      </c>
      <c r="I12" s="1">
        <v>0</v>
      </c>
      <c r="J12" s="1">
        <v>30.637133387275412</v>
      </c>
      <c r="K12" s="1">
        <v>1.8915228111932263</v>
      </c>
      <c r="L12" s="1">
        <v>0</v>
      </c>
      <c r="M12" s="1">
        <v>0</v>
      </c>
      <c r="N12" s="1">
        <v>15.076204517354366</v>
      </c>
      <c r="O12" s="1">
        <v>3.4399305049891833</v>
      </c>
      <c r="P12" s="1">
        <v>0</v>
      </c>
      <c r="Q12" s="1">
        <v>0</v>
      </c>
      <c r="R12" s="1">
        <v>100</v>
      </c>
      <c r="S12" s="118">
        <v>0.70777123069744574</v>
      </c>
    </row>
    <row r="13" spans="2:20" x14ac:dyDescent="0.25">
      <c r="B13" s="2" t="s">
        <v>76</v>
      </c>
      <c r="C13" s="2" t="s">
        <v>32</v>
      </c>
      <c r="D13" s="2" t="s">
        <v>17</v>
      </c>
      <c r="E13" s="2" t="s">
        <v>11</v>
      </c>
      <c r="F13" s="2">
        <v>1180</v>
      </c>
      <c r="G13" s="2">
        <v>24</v>
      </c>
      <c r="H13" s="1">
        <v>50.5504646111306</v>
      </c>
      <c r="I13" s="1">
        <v>0</v>
      </c>
      <c r="J13" s="1">
        <v>30.487188306919176</v>
      </c>
      <c r="K13" s="1">
        <v>1.0607613588598721</v>
      </c>
      <c r="L13" s="1">
        <v>0</v>
      </c>
      <c r="M13" s="1">
        <v>0</v>
      </c>
      <c r="N13" s="1">
        <v>14.004587421066502</v>
      </c>
      <c r="O13" s="1">
        <v>3.8969983020238539</v>
      </c>
      <c r="P13" s="1">
        <v>0</v>
      </c>
      <c r="Q13" s="1">
        <v>0</v>
      </c>
      <c r="R13" s="1">
        <v>100.00000000000001</v>
      </c>
      <c r="S13" s="118">
        <v>0.66509789057858226</v>
      </c>
    </row>
    <row r="14" spans="2:20" x14ac:dyDescent="0.25">
      <c r="B14" s="2" t="s">
        <v>76</v>
      </c>
      <c r="C14" s="2" t="s">
        <v>32</v>
      </c>
      <c r="D14" s="2" t="s">
        <v>72</v>
      </c>
      <c r="E14" s="2" t="s">
        <v>11</v>
      </c>
      <c r="F14" s="2">
        <v>1180</v>
      </c>
      <c r="G14" s="2">
        <v>24</v>
      </c>
      <c r="H14" s="1">
        <v>53.590874175751573</v>
      </c>
      <c r="I14" s="1">
        <v>0</v>
      </c>
      <c r="J14" s="1">
        <v>29.163107010922182</v>
      </c>
      <c r="K14" s="1">
        <v>1.6813516614467172</v>
      </c>
      <c r="L14" s="1">
        <v>0</v>
      </c>
      <c r="M14" s="1">
        <v>0</v>
      </c>
      <c r="N14" s="1">
        <v>12.092811965154173</v>
      </c>
      <c r="O14" s="1">
        <v>3.4718551867253677</v>
      </c>
      <c r="P14" s="1">
        <v>0</v>
      </c>
      <c r="Q14" s="1">
        <v>0</v>
      </c>
      <c r="R14" s="1">
        <v>100</v>
      </c>
      <c r="S14" s="118">
        <v>0.65810025533286809</v>
      </c>
    </row>
    <row r="15" spans="2:20" x14ac:dyDescent="0.25">
      <c r="B15" s="2" t="s">
        <v>76</v>
      </c>
      <c r="C15" s="2" t="s">
        <v>32</v>
      </c>
      <c r="D15" s="2" t="s">
        <v>172</v>
      </c>
      <c r="E15" s="2" t="s">
        <v>11</v>
      </c>
      <c r="F15" s="2">
        <v>1180</v>
      </c>
      <c r="G15" s="2">
        <v>24</v>
      </c>
      <c r="H15" s="1">
        <v>53.720477591176284</v>
      </c>
      <c r="I15" s="1">
        <v>0</v>
      </c>
      <c r="J15" s="1">
        <v>28.485705422425362</v>
      </c>
      <c r="K15" s="1">
        <v>1.1612825390330452</v>
      </c>
      <c r="L15" s="1">
        <v>0</v>
      </c>
      <c r="M15" s="1">
        <v>0</v>
      </c>
      <c r="N15" s="1">
        <v>12.710489930588817</v>
      </c>
      <c r="O15" s="1">
        <v>3.922044516776499</v>
      </c>
      <c r="P15" s="1">
        <v>0</v>
      </c>
      <c r="Q15" s="1">
        <v>0</v>
      </c>
      <c r="R15" s="1">
        <v>100</v>
      </c>
      <c r="S15" s="118">
        <v>0.64169583144138642</v>
      </c>
    </row>
    <row r="16" spans="2:20" x14ac:dyDescent="0.25">
      <c r="B16" s="2" t="s">
        <v>76</v>
      </c>
      <c r="C16" s="2" t="s">
        <v>32</v>
      </c>
      <c r="D16" s="2" t="s">
        <v>139</v>
      </c>
      <c r="E16" s="2" t="s">
        <v>11</v>
      </c>
      <c r="F16" s="2">
        <v>1180</v>
      </c>
      <c r="G16" s="2">
        <v>24</v>
      </c>
      <c r="H16" s="1">
        <v>50.219386644387662</v>
      </c>
      <c r="I16" s="1">
        <v>0</v>
      </c>
      <c r="J16" s="1">
        <v>30.80425763868887</v>
      </c>
      <c r="K16" s="1">
        <v>0.87806357975917759</v>
      </c>
      <c r="L16" s="1">
        <v>0</v>
      </c>
      <c r="M16" s="1">
        <v>0</v>
      </c>
      <c r="N16" s="1">
        <v>15.118024278999664</v>
      </c>
      <c r="O16" s="1">
        <v>2.9802678581646234</v>
      </c>
      <c r="P16" s="1">
        <v>0</v>
      </c>
      <c r="Q16" s="1">
        <v>0</v>
      </c>
      <c r="R16" s="1">
        <v>100</v>
      </c>
      <c r="S16" s="118">
        <v>0.7370694336879654</v>
      </c>
    </row>
    <row r="17" spans="2:20" x14ac:dyDescent="0.25">
      <c r="B17" s="2" t="s">
        <v>76</v>
      </c>
      <c r="C17" s="2" t="s">
        <v>32</v>
      </c>
      <c r="D17" s="2" t="s">
        <v>75</v>
      </c>
      <c r="E17" s="2" t="s">
        <v>11</v>
      </c>
      <c r="F17" s="2">
        <v>1180</v>
      </c>
      <c r="G17" s="2">
        <v>24</v>
      </c>
      <c r="H17" s="1">
        <v>52.350070109295544</v>
      </c>
      <c r="I17" s="1">
        <v>0</v>
      </c>
      <c r="J17" s="1">
        <v>29.407860869606154</v>
      </c>
      <c r="K17" s="1">
        <v>1.1199534977944474</v>
      </c>
      <c r="L17" s="1">
        <v>0</v>
      </c>
      <c r="M17" s="1">
        <v>0</v>
      </c>
      <c r="N17" s="1">
        <v>13.318115929155974</v>
      </c>
      <c r="O17" s="1">
        <v>3.8039995941478861</v>
      </c>
      <c r="P17" s="1">
        <v>0</v>
      </c>
      <c r="Q17" s="1">
        <v>0</v>
      </c>
      <c r="R17" s="1">
        <v>100</v>
      </c>
      <c r="S17" s="118">
        <v>0.65925808983189982</v>
      </c>
    </row>
    <row r="18" spans="2:20" x14ac:dyDescent="0.25">
      <c r="B18" s="55" t="s">
        <v>132</v>
      </c>
      <c r="C18" s="2"/>
      <c r="D18" s="2"/>
      <c r="E18" s="2"/>
      <c r="F18" s="2"/>
      <c r="G18" s="2"/>
      <c r="H18" s="44">
        <f>AVERAGE(H11,H13:H14,H17)</f>
        <v>52.032786669600497</v>
      </c>
      <c r="I18" s="44">
        <f t="shared" ref="I18:Q18" si="2">AVERAGE(I11,I13:I14,I17)</f>
        <v>0</v>
      </c>
      <c r="J18" s="44">
        <f t="shared" si="2"/>
        <v>29.690061894719154</v>
      </c>
      <c r="K18" s="44">
        <f t="shared" si="2"/>
        <v>1.2220913527601733</v>
      </c>
      <c r="L18" s="44">
        <f t="shared" si="2"/>
        <v>0</v>
      </c>
      <c r="M18" s="44">
        <f t="shared" si="2"/>
        <v>0</v>
      </c>
      <c r="N18" s="44">
        <f t="shared" si="2"/>
        <v>13.373134675590316</v>
      </c>
      <c r="O18" s="44">
        <f t="shared" si="2"/>
        <v>3.6819254073298668</v>
      </c>
      <c r="P18" s="44">
        <f t="shared" si="2"/>
        <v>0</v>
      </c>
      <c r="Q18" s="44">
        <f t="shared" si="2"/>
        <v>0</v>
      </c>
      <c r="R18" s="44"/>
      <c r="S18" s="116">
        <f>AVERAGE(S11,S13:S14,S17)</f>
        <v>0.66720366169793821</v>
      </c>
      <c r="T18" t="s">
        <v>148</v>
      </c>
    </row>
    <row r="19" spans="2:20" x14ac:dyDescent="0.25">
      <c r="B19" s="56" t="s">
        <v>133</v>
      </c>
      <c r="C19" s="8"/>
      <c r="D19" s="8"/>
      <c r="E19" s="8"/>
      <c r="F19" s="8"/>
      <c r="G19" s="8"/>
      <c r="H19" s="45">
        <f>STDEV(H11,H13:H14,H17)</f>
        <v>1.275417783946752</v>
      </c>
      <c r="I19" s="45">
        <f t="shared" ref="I19:S19" si="3">STDEV(I11,I13:I14,I17)</f>
        <v>0</v>
      </c>
      <c r="J19" s="45">
        <f t="shared" si="3"/>
        <v>0.57528951956103003</v>
      </c>
      <c r="K19" s="45">
        <f t="shared" si="3"/>
        <v>0.30860666811023402</v>
      </c>
      <c r="L19" s="45">
        <f t="shared" si="3"/>
        <v>0</v>
      </c>
      <c r="M19" s="45">
        <f t="shared" si="3"/>
        <v>0</v>
      </c>
      <c r="N19" s="45">
        <f t="shared" si="3"/>
        <v>0.91950080534956735</v>
      </c>
      <c r="O19" s="45">
        <f t="shared" si="3"/>
        <v>0.20119350824704424</v>
      </c>
      <c r="P19" s="45">
        <f t="shared" si="3"/>
        <v>0</v>
      </c>
      <c r="Q19" s="45">
        <f t="shared" si="3"/>
        <v>0</v>
      </c>
      <c r="R19" s="45"/>
      <c r="S19" s="117">
        <f t="shared" si="3"/>
        <v>1.3131930734057053E-2</v>
      </c>
      <c r="T19" t="s">
        <v>148</v>
      </c>
    </row>
    <row r="20" spans="2:20" x14ac:dyDescent="0.25">
      <c r="B20" s="2" t="s">
        <v>77</v>
      </c>
      <c r="C20" s="2" t="s">
        <v>32</v>
      </c>
      <c r="D20" s="2" t="s">
        <v>68</v>
      </c>
      <c r="E20" s="2" t="s">
        <v>11</v>
      </c>
      <c r="F20" s="2">
        <v>1185</v>
      </c>
      <c r="G20" s="2">
        <v>24</v>
      </c>
      <c r="H20" s="1">
        <v>51.347521452985895</v>
      </c>
      <c r="I20" s="1">
        <v>0</v>
      </c>
      <c r="J20" s="1">
        <v>29.941526804732135</v>
      </c>
      <c r="K20" s="1">
        <v>0.97685815617637384</v>
      </c>
      <c r="L20" s="1">
        <v>0</v>
      </c>
      <c r="M20" s="1">
        <v>0</v>
      </c>
      <c r="N20" s="1">
        <v>13.85273756151083</v>
      </c>
      <c r="O20" s="1">
        <v>3.8813560245947762</v>
      </c>
      <c r="P20" s="1">
        <v>0</v>
      </c>
      <c r="Q20" s="1">
        <v>0</v>
      </c>
      <c r="R20" s="1">
        <v>100.00000000000003</v>
      </c>
      <c r="S20" s="118">
        <v>0.6635636684963534</v>
      </c>
    </row>
    <row r="21" spans="2:20" x14ac:dyDescent="0.25">
      <c r="B21" s="2" t="s">
        <v>77</v>
      </c>
      <c r="C21" s="2" t="s">
        <v>32</v>
      </c>
      <c r="D21" s="2" t="s">
        <v>69</v>
      </c>
      <c r="E21" s="2" t="s">
        <v>11</v>
      </c>
      <c r="F21" s="2">
        <v>1185</v>
      </c>
      <c r="G21" s="2">
        <v>24</v>
      </c>
      <c r="H21" s="1">
        <v>53.034467044325972</v>
      </c>
      <c r="I21" s="1">
        <v>0</v>
      </c>
      <c r="J21" s="1">
        <v>29.92863553171842</v>
      </c>
      <c r="K21" s="1">
        <v>1.5436279701713851</v>
      </c>
      <c r="L21" s="1">
        <v>0</v>
      </c>
      <c r="M21" s="1">
        <v>0</v>
      </c>
      <c r="N21" s="1">
        <v>11.34556386436882</v>
      </c>
      <c r="O21" s="1">
        <v>4.1477055894154127</v>
      </c>
      <c r="P21" s="1">
        <v>0</v>
      </c>
      <c r="Q21" s="1">
        <v>0</v>
      </c>
      <c r="R21" s="1">
        <v>100</v>
      </c>
      <c r="S21" s="118">
        <v>0.60185231913791115</v>
      </c>
    </row>
    <row r="22" spans="2:20" x14ac:dyDescent="0.25">
      <c r="B22" s="2" t="s">
        <v>77</v>
      </c>
      <c r="C22" s="2" t="s">
        <v>32</v>
      </c>
      <c r="D22" s="2" t="s">
        <v>70</v>
      </c>
      <c r="E22" s="2" t="s">
        <v>11</v>
      </c>
      <c r="F22" s="2">
        <v>1185</v>
      </c>
      <c r="G22" s="2">
        <v>24</v>
      </c>
      <c r="H22" s="1">
        <v>50.13318746688104</v>
      </c>
      <c r="I22" s="1">
        <v>0</v>
      </c>
      <c r="J22" s="1">
        <v>32.345561207158724</v>
      </c>
      <c r="K22" s="1">
        <v>1.2613443292792565</v>
      </c>
      <c r="L22" s="1">
        <v>0</v>
      </c>
      <c r="M22" s="1">
        <v>0</v>
      </c>
      <c r="N22" s="1">
        <v>13.07256663570795</v>
      </c>
      <c r="O22" s="1">
        <v>3.1873403609730357</v>
      </c>
      <c r="P22" s="1">
        <v>0</v>
      </c>
      <c r="Q22" s="1">
        <v>0</v>
      </c>
      <c r="R22" s="1">
        <v>100.00000000000001</v>
      </c>
      <c r="S22" s="118">
        <v>0.69386402694857752</v>
      </c>
    </row>
    <row r="23" spans="2:20" x14ac:dyDescent="0.25">
      <c r="B23" s="2" t="s">
        <v>77</v>
      </c>
      <c r="C23" s="2" t="s">
        <v>32</v>
      </c>
      <c r="D23" s="2" t="s">
        <v>138</v>
      </c>
      <c r="E23" s="2" t="s">
        <v>11</v>
      </c>
      <c r="F23" s="2">
        <v>1185</v>
      </c>
      <c r="G23" s="2">
        <v>24</v>
      </c>
      <c r="H23" s="1">
        <v>44.223727735822976</v>
      </c>
      <c r="I23" s="1">
        <v>0</v>
      </c>
      <c r="J23" s="1">
        <v>34.527776001181756</v>
      </c>
      <c r="K23" s="1">
        <v>1.0946422069423842</v>
      </c>
      <c r="L23" s="1">
        <v>0</v>
      </c>
      <c r="M23" s="1">
        <v>0</v>
      </c>
      <c r="N23" s="1">
        <v>19.34579880894076</v>
      </c>
      <c r="O23" s="1">
        <v>0.80805524711212051</v>
      </c>
      <c r="P23" s="1">
        <v>0</v>
      </c>
      <c r="Q23" s="1">
        <v>0</v>
      </c>
      <c r="R23" s="1">
        <v>99.999999999999986</v>
      </c>
      <c r="S23" s="118">
        <v>0.92972793995611225</v>
      </c>
    </row>
    <row r="24" spans="2:20" x14ac:dyDescent="0.25">
      <c r="B24" s="55" t="s">
        <v>132</v>
      </c>
      <c r="C24" s="2"/>
      <c r="D24" s="2"/>
      <c r="E24" s="2"/>
      <c r="F24" s="2"/>
      <c r="G24" s="2"/>
      <c r="H24" s="44">
        <f>AVERAGE(H20:H22)</f>
        <v>51.505058654730966</v>
      </c>
      <c r="I24" s="44">
        <f t="shared" ref="I24:S24" si="4">AVERAGE(I20:I22)</f>
        <v>0</v>
      </c>
      <c r="J24" s="44">
        <f t="shared" si="4"/>
        <v>30.738574514536424</v>
      </c>
      <c r="K24" s="44">
        <f t="shared" si="4"/>
        <v>1.2606101518756718</v>
      </c>
      <c r="L24" s="44">
        <f t="shared" si="4"/>
        <v>0</v>
      </c>
      <c r="M24" s="44">
        <f t="shared" si="4"/>
        <v>0</v>
      </c>
      <c r="N24" s="44">
        <f t="shared" si="4"/>
        <v>12.7569560205292</v>
      </c>
      <c r="O24" s="44">
        <f t="shared" si="4"/>
        <v>3.7388006583277416</v>
      </c>
      <c r="P24" s="44">
        <f t="shared" si="4"/>
        <v>0</v>
      </c>
      <c r="Q24" s="44">
        <f t="shared" si="4"/>
        <v>0</v>
      </c>
      <c r="R24" s="44"/>
      <c r="S24" s="116">
        <f t="shared" si="4"/>
        <v>0.65309333819428073</v>
      </c>
      <c r="T24" t="s">
        <v>148</v>
      </c>
    </row>
    <row r="25" spans="2:20" x14ac:dyDescent="0.25">
      <c r="B25" s="56" t="s">
        <v>133</v>
      </c>
      <c r="C25" s="8"/>
      <c r="D25" s="8"/>
      <c r="E25" s="8"/>
      <c r="F25" s="8"/>
      <c r="G25" s="8"/>
      <c r="H25" s="45">
        <f>STDEV(H20:H22)</f>
        <v>1.4570412739778553</v>
      </c>
      <c r="I25" s="45">
        <f t="shared" ref="I25:S25" si="5">STDEV(I20:I22)</f>
        <v>0</v>
      </c>
      <c r="J25" s="45">
        <f t="shared" si="5"/>
        <v>1.3917062257994111</v>
      </c>
      <c r="K25" s="45">
        <f t="shared" si="5"/>
        <v>0.28338562027091302</v>
      </c>
      <c r="L25" s="45">
        <f t="shared" si="5"/>
        <v>0</v>
      </c>
      <c r="M25" s="45">
        <f t="shared" si="5"/>
        <v>0</v>
      </c>
      <c r="N25" s="45">
        <f t="shared" si="5"/>
        <v>1.283038398575941</v>
      </c>
      <c r="O25" s="45">
        <f t="shared" si="5"/>
        <v>0.49579922079299915</v>
      </c>
      <c r="P25" s="45">
        <f t="shared" si="5"/>
        <v>0</v>
      </c>
      <c r="Q25" s="45">
        <f t="shared" si="5"/>
        <v>0</v>
      </c>
      <c r="R25" s="45"/>
      <c r="S25" s="117">
        <f t="shared" si="5"/>
        <v>4.6890931490371747E-2</v>
      </c>
      <c r="T25" t="s">
        <v>148</v>
      </c>
    </row>
    <row r="26" spans="2:20" x14ac:dyDescent="0.25">
      <c r="B26" s="2" t="s">
        <v>12</v>
      </c>
      <c r="C26" s="2" t="s">
        <v>32</v>
      </c>
      <c r="D26" s="2" t="s">
        <v>140</v>
      </c>
      <c r="E26" s="2" t="s">
        <v>11</v>
      </c>
      <c r="F26" s="2">
        <v>1190</v>
      </c>
      <c r="G26" s="2">
        <v>24</v>
      </c>
      <c r="H26" s="1">
        <v>49.159994589852943</v>
      </c>
      <c r="I26" s="1">
        <v>0</v>
      </c>
      <c r="J26" s="1">
        <v>32.495661766429663</v>
      </c>
      <c r="K26" s="1">
        <v>0.67834144550303876</v>
      </c>
      <c r="L26" s="1">
        <v>0</v>
      </c>
      <c r="M26" s="1">
        <v>0</v>
      </c>
      <c r="N26" s="1">
        <v>14.848903879422448</v>
      </c>
      <c r="O26" s="1">
        <v>2.8170983187919179</v>
      </c>
      <c r="P26" s="1">
        <v>0</v>
      </c>
      <c r="Q26" s="1">
        <v>0</v>
      </c>
      <c r="R26" s="1">
        <v>100.00000000000001</v>
      </c>
      <c r="S26" s="118">
        <v>0.74443262099384266</v>
      </c>
    </row>
    <row r="27" spans="2:20" x14ac:dyDescent="0.25">
      <c r="B27" s="2" t="s">
        <v>12</v>
      </c>
      <c r="C27" s="2" t="s">
        <v>32</v>
      </c>
      <c r="D27" s="2" t="s">
        <v>140</v>
      </c>
      <c r="E27" s="2" t="s">
        <v>11</v>
      </c>
      <c r="F27" s="2">
        <v>1190</v>
      </c>
      <c r="G27" s="2">
        <v>24</v>
      </c>
      <c r="H27" s="1">
        <v>47.6282846349838</v>
      </c>
      <c r="I27" s="1">
        <v>0</v>
      </c>
      <c r="J27" s="1">
        <v>32.380421166212102</v>
      </c>
      <c r="K27" s="1">
        <v>0.93317426881580556</v>
      </c>
      <c r="L27" s="1">
        <v>0</v>
      </c>
      <c r="M27" s="1">
        <v>0</v>
      </c>
      <c r="N27" s="1">
        <v>16.698511633965953</v>
      </c>
      <c r="O27" s="1">
        <v>2.3596082960223503</v>
      </c>
      <c r="P27" s="1">
        <v>0</v>
      </c>
      <c r="Q27" s="1">
        <v>0</v>
      </c>
      <c r="R27" s="1">
        <v>100</v>
      </c>
      <c r="S27" s="118">
        <v>0.79636712632000861</v>
      </c>
    </row>
    <row r="28" spans="2:20" x14ac:dyDescent="0.25">
      <c r="B28" s="2" t="s">
        <v>12</v>
      </c>
      <c r="C28" s="2" t="s">
        <v>32</v>
      </c>
      <c r="D28" s="2" t="s">
        <v>141</v>
      </c>
      <c r="E28" s="2" t="s">
        <v>11</v>
      </c>
      <c r="F28" s="2">
        <v>1190</v>
      </c>
      <c r="G28" s="2">
        <v>24</v>
      </c>
      <c r="H28" s="1">
        <v>49.194763619468681</v>
      </c>
      <c r="I28" s="1">
        <v>0</v>
      </c>
      <c r="J28" s="1">
        <v>31.520978896875221</v>
      </c>
      <c r="K28" s="1">
        <v>1.008979061299055</v>
      </c>
      <c r="L28" s="1">
        <v>0</v>
      </c>
      <c r="M28" s="1">
        <v>0</v>
      </c>
      <c r="N28" s="1">
        <v>15.417022595873181</v>
      </c>
      <c r="O28" s="1">
        <v>2.85825582648387</v>
      </c>
      <c r="P28" s="1">
        <v>0</v>
      </c>
      <c r="Q28" s="1">
        <v>0</v>
      </c>
      <c r="R28" s="1">
        <v>100.00000000000001</v>
      </c>
      <c r="S28" s="118">
        <v>0.74879168235258531</v>
      </c>
    </row>
    <row r="29" spans="2:20" x14ac:dyDescent="0.25">
      <c r="B29" s="2" t="s">
        <v>12</v>
      </c>
      <c r="C29" s="2" t="s">
        <v>32</v>
      </c>
      <c r="D29" s="2" t="s">
        <v>142</v>
      </c>
      <c r="E29" s="2" t="s">
        <v>11</v>
      </c>
      <c r="F29" s="2">
        <v>1190</v>
      </c>
      <c r="G29" s="2">
        <v>24</v>
      </c>
      <c r="H29" s="1">
        <v>47.033177681483906</v>
      </c>
      <c r="I29" s="1">
        <v>0</v>
      </c>
      <c r="J29" s="1">
        <v>32.799291045455561</v>
      </c>
      <c r="K29" s="1">
        <v>0.8660999357474306</v>
      </c>
      <c r="L29" s="1">
        <v>0</v>
      </c>
      <c r="M29" s="1">
        <v>0</v>
      </c>
      <c r="N29" s="1">
        <v>17.305017666976457</v>
      </c>
      <c r="O29" s="1">
        <v>1.9964136703366457</v>
      </c>
      <c r="P29" s="1">
        <v>0</v>
      </c>
      <c r="Q29" s="1">
        <v>0</v>
      </c>
      <c r="R29" s="1">
        <v>100</v>
      </c>
      <c r="S29" s="118">
        <v>0.82729289728305722</v>
      </c>
    </row>
    <row r="30" spans="2:20" x14ac:dyDescent="0.25">
      <c r="B30" s="2" t="s">
        <v>12</v>
      </c>
      <c r="C30" s="2" t="s">
        <v>32</v>
      </c>
      <c r="D30" s="2" t="s">
        <v>143</v>
      </c>
      <c r="E30" s="2" t="s">
        <v>11</v>
      </c>
      <c r="F30" s="2">
        <v>1190</v>
      </c>
      <c r="G30" s="2">
        <v>24</v>
      </c>
      <c r="H30" s="1">
        <v>48.476219601834018</v>
      </c>
      <c r="I30" s="1">
        <v>0</v>
      </c>
      <c r="J30" s="1">
        <v>32.097123159689872</v>
      </c>
      <c r="K30" s="1">
        <v>0.84766054168981964</v>
      </c>
      <c r="L30" s="1">
        <v>0</v>
      </c>
      <c r="M30" s="1">
        <v>0</v>
      </c>
      <c r="N30" s="1">
        <v>16.31359410910337</v>
      </c>
      <c r="O30" s="1">
        <v>2.2654025876829058</v>
      </c>
      <c r="P30" s="1">
        <v>0</v>
      </c>
      <c r="Q30" s="1">
        <v>0</v>
      </c>
      <c r="R30" s="1">
        <v>99.999999999999972</v>
      </c>
      <c r="S30" s="118">
        <v>0.79917785712578704</v>
      </c>
    </row>
    <row r="31" spans="2:20" x14ac:dyDescent="0.25">
      <c r="B31" s="2" t="s">
        <v>12</v>
      </c>
      <c r="C31" s="2" t="s">
        <v>32</v>
      </c>
      <c r="D31" s="2" t="s">
        <v>143</v>
      </c>
      <c r="E31" s="2" t="s">
        <v>11</v>
      </c>
      <c r="F31" s="2">
        <v>1190</v>
      </c>
      <c r="G31" s="2">
        <v>24</v>
      </c>
      <c r="H31" s="1">
        <v>46.090456357094155</v>
      </c>
      <c r="I31" s="1">
        <v>0</v>
      </c>
      <c r="J31" s="1">
        <v>33.36807947368451</v>
      </c>
      <c r="K31" s="1">
        <v>0.94612363710749847</v>
      </c>
      <c r="L31" s="1">
        <v>0</v>
      </c>
      <c r="M31" s="1">
        <v>0</v>
      </c>
      <c r="N31" s="1">
        <v>16.95651184991944</v>
      </c>
      <c r="O31" s="1">
        <v>2.6388286821943883</v>
      </c>
      <c r="P31" s="1">
        <v>0</v>
      </c>
      <c r="Q31" s="1">
        <v>0</v>
      </c>
      <c r="R31" s="1">
        <v>99.999999999999986</v>
      </c>
      <c r="S31" s="118">
        <v>0.78026895511629002</v>
      </c>
    </row>
    <row r="32" spans="2:20" x14ac:dyDescent="0.25">
      <c r="B32" s="2" t="s">
        <v>12</v>
      </c>
      <c r="C32" s="2" t="s">
        <v>32</v>
      </c>
      <c r="D32" s="2" t="s">
        <v>78</v>
      </c>
      <c r="E32" s="2" t="s">
        <v>11</v>
      </c>
      <c r="F32" s="2">
        <v>1190</v>
      </c>
      <c r="G32" s="2">
        <v>24</v>
      </c>
      <c r="H32" s="1">
        <v>55.46166661067803</v>
      </c>
      <c r="I32" s="1">
        <v>0</v>
      </c>
      <c r="J32" s="1">
        <v>28.722719814537381</v>
      </c>
      <c r="K32" s="1">
        <v>2.4326557749752018</v>
      </c>
      <c r="L32" s="1">
        <v>0</v>
      </c>
      <c r="M32" s="1">
        <v>0</v>
      </c>
      <c r="N32" s="1">
        <v>10.118669471967484</v>
      </c>
      <c r="O32" s="1">
        <v>3.2642883278419146</v>
      </c>
      <c r="P32" s="1">
        <v>0</v>
      </c>
      <c r="Q32" s="1">
        <v>0</v>
      </c>
      <c r="R32" s="1">
        <v>100</v>
      </c>
      <c r="S32" s="118">
        <v>0.63140709308037057</v>
      </c>
    </row>
    <row r="33" spans="2:20" x14ac:dyDescent="0.25">
      <c r="B33" s="2" t="s">
        <v>12</v>
      </c>
      <c r="C33" s="2" t="s">
        <v>32</v>
      </c>
      <c r="D33" s="2" t="s">
        <v>173</v>
      </c>
      <c r="E33" s="2" t="s">
        <v>11</v>
      </c>
      <c r="F33" s="2">
        <v>1190</v>
      </c>
      <c r="G33" s="2">
        <v>24</v>
      </c>
      <c r="H33" s="1">
        <v>45.772458705414088</v>
      </c>
      <c r="I33" s="1">
        <v>0</v>
      </c>
      <c r="J33" s="1">
        <v>35.526093474783153</v>
      </c>
      <c r="K33" s="1">
        <v>0.87039337754341028</v>
      </c>
      <c r="L33" s="1">
        <v>0</v>
      </c>
      <c r="M33" s="1">
        <v>0</v>
      </c>
      <c r="N33" s="1">
        <v>16.526446091547946</v>
      </c>
      <c r="O33" s="1">
        <v>1.3046083507113952</v>
      </c>
      <c r="P33" s="1">
        <v>0</v>
      </c>
      <c r="Q33" s="1">
        <v>0</v>
      </c>
      <c r="R33" s="1">
        <v>100</v>
      </c>
      <c r="S33" s="118">
        <v>0.87500726864819789</v>
      </c>
    </row>
    <row r="34" spans="2:20" x14ac:dyDescent="0.25">
      <c r="B34" s="2" t="s">
        <v>12</v>
      </c>
      <c r="C34" s="2" t="s">
        <v>32</v>
      </c>
      <c r="D34" s="2" t="s">
        <v>144</v>
      </c>
      <c r="E34" s="2" t="s">
        <v>11</v>
      </c>
      <c r="F34" s="2">
        <v>1190</v>
      </c>
      <c r="G34" s="2">
        <v>24</v>
      </c>
      <c r="H34" s="1">
        <v>46.541159714073814</v>
      </c>
      <c r="I34" s="1">
        <v>0</v>
      </c>
      <c r="J34" s="1">
        <v>33.065608681917546</v>
      </c>
      <c r="K34" s="1">
        <v>0.81555790331368039</v>
      </c>
      <c r="L34" s="1">
        <v>0</v>
      </c>
      <c r="M34" s="1">
        <v>0</v>
      </c>
      <c r="N34" s="1">
        <v>17.726246029201413</v>
      </c>
      <c r="O34" s="1">
        <v>1.8514276714935476</v>
      </c>
      <c r="P34" s="1">
        <v>0</v>
      </c>
      <c r="Q34" s="1">
        <v>0</v>
      </c>
      <c r="R34" s="1">
        <v>100</v>
      </c>
      <c r="S34" s="118">
        <v>0.84104271205095726</v>
      </c>
    </row>
    <row r="35" spans="2:20" x14ac:dyDescent="0.25">
      <c r="B35" s="2" t="s">
        <v>12</v>
      </c>
      <c r="C35" s="2" t="s">
        <v>32</v>
      </c>
      <c r="D35" s="2" t="s">
        <v>144</v>
      </c>
      <c r="E35" s="2" t="s">
        <v>11</v>
      </c>
      <c r="F35" s="2">
        <v>1190</v>
      </c>
      <c r="G35" s="2">
        <v>24</v>
      </c>
      <c r="H35" s="1">
        <v>49.626123110296327</v>
      </c>
      <c r="I35" s="1">
        <v>0</v>
      </c>
      <c r="J35" s="1">
        <v>32.436189367617608</v>
      </c>
      <c r="K35" s="1">
        <v>0.87276368452077258</v>
      </c>
      <c r="L35" s="1">
        <v>0</v>
      </c>
      <c r="M35" s="1">
        <v>0</v>
      </c>
      <c r="N35" s="1">
        <v>14.092984942182655</v>
      </c>
      <c r="O35" s="1">
        <v>2.9719388953826318</v>
      </c>
      <c r="P35" s="1">
        <v>0</v>
      </c>
      <c r="Q35" s="1">
        <v>0</v>
      </c>
      <c r="R35" s="1">
        <v>100</v>
      </c>
      <c r="S35" s="118">
        <v>0.72379806324840823</v>
      </c>
    </row>
    <row r="36" spans="2:20" x14ac:dyDescent="0.25">
      <c r="B36" s="55" t="s">
        <v>152</v>
      </c>
      <c r="C36" s="2"/>
      <c r="D36" s="2"/>
      <c r="E36" s="2"/>
      <c r="F36" s="2"/>
      <c r="G36" s="2"/>
      <c r="H36" s="1" t="s">
        <v>11</v>
      </c>
      <c r="I36" s="1" t="s">
        <v>11</v>
      </c>
      <c r="J36" s="1" t="s">
        <v>11</v>
      </c>
      <c r="K36" s="1" t="s">
        <v>11</v>
      </c>
      <c r="L36" s="1" t="s">
        <v>11</v>
      </c>
      <c r="M36" s="1" t="s">
        <v>11</v>
      </c>
      <c r="N36" s="1" t="s">
        <v>11</v>
      </c>
      <c r="O36" s="1" t="s">
        <v>11</v>
      </c>
      <c r="P36" s="1" t="s">
        <v>11</v>
      </c>
      <c r="Q36" s="1" t="s">
        <v>11</v>
      </c>
      <c r="R36" s="1"/>
      <c r="S36" s="116">
        <f>AVERAGE(S26:S31,S33:S35)</f>
        <v>0.79290879812657045</v>
      </c>
      <c r="T36" t="s">
        <v>148</v>
      </c>
    </row>
    <row r="37" spans="2:20" x14ac:dyDescent="0.25">
      <c r="B37" s="56" t="s">
        <v>153</v>
      </c>
      <c r="C37" s="8"/>
      <c r="D37" s="8"/>
      <c r="E37" s="8"/>
      <c r="F37" s="8"/>
      <c r="G37" s="8"/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11" t="s">
        <v>11</v>
      </c>
      <c r="N37" s="11" t="s">
        <v>11</v>
      </c>
      <c r="O37" s="11" t="s">
        <v>11</v>
      </c>
      <c r="P37" s="11" t="s">
        <v>11</v>
      </c>
      <c r="Q37" s="11" t="s">
        <v>11</v>
      </c>
      <c r="R37" s="11"/>
      <c r="S37" s="117">
        <f>STDEV(S26:S31,S33:S35)</f>
        <v>4.9399998610129135E-2</v>
      </c>
      <c r="T37" t="s">
        <v>148</v>
      </c>
    </row>
    <row r="38" spans="2:20" x14ac:dyDescent="0.25">
      <c r="B38" s="2" t="s">
        <v>79</v>
      </c>
      <c r="C38" s="2" t="s">
        <v>32</v>
      </c>
      <c r="D38" s="2" t="s">
        <v>80</v>
      </c>
      <c r="E38" s="2">
        <v>1</v>
      </c>
      <c r="F38" s="2">
        <v>1165</v>
      </c>
      <c r="G38" s="2">
        <v>0</v>
      </c>
      <c r="H38" s="1">
        <v>49.755700164090115</v>
      </c>
      <c r="I38" s="1">
        <v>0</v>
      </c>
      <c r="J38" s="1">
        <v>30.653882942212768</v>
      </c>
      <c r="K38" s="1">
        <v>1.1328018274070324</v>
      </c>
      <c r="L38" s="1">
        <v>0</v>
      </c>
      <c r="M38" s="1">
        <v>0</v>
      </c>
      <c r="N38" s="1">
        <v>14.88327534482965</v>
      </c>
      <c r="O38" s="1">
        <v>3.5743397214604378</v>
      </c>
      <c r="P38" s="1">
        <v>0</v>
      </c>
      <c r="Q38" s="1">
        <v>0</v>
      </c>
      <c r="R38" s="1">
        <v>100</v>
      </c>
      <c r="S38" s="118">
        <v>0.69706813611265805</v>
      </c>
    </row>
    <row r="39" spans="2:20" x14ac:dyDescent="0.25">
      <c r="B39" s="2" t="s">
        <v>79</v>
      </c>
      <c r="C39" s="2" t="s">
        <v>32</v>
      </c>
      <c r="D39" s="2" t="s">
        <v>174</v>
      </c>
      <c r="E39" s="2">
        <v>1</v>
      </c>
      <c r="F39" s="2">
        <v>1165</v>
      </c>
      <c r="G39" s="2">
        <v>0</v>
      </c>
      <c r="H39" s="1">
        <v>47.033989832962327</v>
      </c>
      <c r="I39" s="1">
        <v>0</v>
      </c>
      <c r="J39" s="1">
        <v>35.068867288033367</v>
      </c>
      <c r="K39" s="1">
        <v>0.73838313242249376</v>
      </c>
      <c r="L39" s="1">
        <v>0</v>
      </c>
      <c r="M39" s="1">
        <v>0</v>
      </c>
      <c r="N39" s="1">
        <v>15.711295268262518</v>
      </c>
      <c r="O39" s="1">
        <v>1.4474644783192825</v>
      </c>
      <c r="P39" s="1">
        <v>0</v>
      </c>
      <c r="Q39" s="1">
        <v>0</v>
      </c>
      <c r="R39" s="1">
        <v>99.999999999999986</v>
      </c>
      <c r="S39" s="118">
        <v>0.85710913568462355</v>
      </c>
    </row>
    <row r="40" spans="2:20" x14ac:dyDescent="0.25">
      <c r="B40" s="2" t="s">
        <v>79</v>
      </c>
      <c r="C40" s="2" t="s">
        <v>32</v>
      </c>
      <c r="D40" s="2" t="s">
        <v>69</v>
      </c>
      <c r="E40" s="2">
        <v>1</v>
      </c>
      <c r="F40" s="2">
        <v>1165</v>
      </c>
      <c r="G40" s="2">
        <v>0</v>
      </c>
      <c r="H40" s="1">
        <v>53.804296197516003</v>
      </c>
      <c r="I40" s="1">
        <v>0</v>
      </c>
      <c r="J40" s="1">
        <v>30.246439767347709</v>
      </c>
      <c r="K40" s="1">
        <v>0.98012719947833371</v>
      </c>
      <c r="L40" s="1">
        <v>0</v>
      </c>
      <c r="M40" s="1">
        <v>0</v>
      </c>
      <c r="N40" s="1">
        <v>10.975506853206969</v>
      </c>
      <c r="O40" s="1">
        <v>3.9936299824509778</v>
      </c>
      <c r="P40" s="1">
        <v>0</v>
      </c>
      <c r="Q40" s="1">
        <v>0</v>
      </c>
      <c r="R40" s="1">
        <v>100</v>
      </c>
      <c r="S40" s="118">
        <v>0.60297659547727134</v>
      </c>
    </row>
    <row r="41" spans="2:20" x14ac:dyDescent="0.25">
      <c r="B41" s="2" t="s">
        <v>79</v>
      </c>
      <c r="C41" s="2" t="s">
        <v>32</v>
      </c>
      <c r="D41" s="2" t="s">
        <v>70</v>
      </c>
      <c r="E41" s="2">
        <v>1</v>
      </c>
      <c r="F41" s="2">
        <v>1165</v>
      </c>
      <c r="G41" s="2">
        <v>0</v>
      </c>
      <c r="H41" s="1">
        <v>52.317021562442051</v>
      </c>
      <c r="I41" s="1">
        <v>0</v>
      </c>
      <c r="J41" s="1">
        <v>29.256224956983598</v>
      </c>
      <c r="K41" s="1">
        <v>1.2919432971659675</v>
      </c>
      <c r="L41" s="1">
        <v>0</v>
      </c>
      <c r="M41" s="1">
        <v>0</v>
      </c>
      <c r="N41" s="1">
        <v>13.421968000788887</v>
      </c>
      <c r="O41" s="1">
        <v>3.71284218261949</v>
      </c>
      <c r="P41" s="1">
        <v>0</v>
      </c>
      <c r="Q41" s="1">
        <v>0</v>
      </c>
      <c r="R41" s="1">
        <v>100.00000000000001</v>
      </c>
      <c r="S41" s="118">
        <v>0.66641451097786941</v>
      </c>
    </row>
    <row r="42" spans="2:20" x14ac:dyDescent="0.25">
      <c r="B42" s="2" t="s">
        <v>79</v>
      </c>
      <c r="C42" s="2" t="s">
        <v>32</v>
      </c>
      <c r="D42" s="2" t="s">
        <v>81</v>
      </c>
      <c r="E42" s="2">
        <v>1</v>
      </c>
      <c r="F42" s="2">
        <v>1165</v>
      </c>
      <c r="G42" s="2">
        <v>0</v>
      </c>
      <c r="H42" s="1">
        <v>53.794717094599079</v>
      </c>
      <c r="I42" s="1">
        <v>0</v>
      </c>
      <c r="J42" s="1">
        <v>30.590740581467344</v>
      </c>
      <c r="K42" s="1">
        <v>0.87403206124997646</v>
      </c>
      <c r="L42" s="1">
        <v>0</v>
      </c>
      <c r="M42" s="1">
        <v>0</v>
      </c>
      <c r="N42" s="1">
        <v>11.826691263605786</v>
      </c>
      <c r="O42" s="1">
        <v>2.9138189990778267</v>
      </c>
      <c r="P42" s="1">
        <v>0</v>
      </c>
      <c r="Q42" s="1">
        <v>0</v>
      </c>
      <c r="R42" s="1">
        <v>100.00000000000001</v>
      </c>
      <c r="S42" s="118">
        <v>0.69164304907427043</v>
      </c>
    </row>
    <row r="43" spans="2:20" x14ac:dyDescent="0.25">
      <c r="B43" s="2" t="s">
        <v>79</v>
      </c>
      <c r="C43" s="2" t="s">
        <v>32</v>
      </c>
      <c r="D43" s="2" t="s">
        <v>175</v>
      </c>
      <c r="E43" s="2">
        <v>1</v>
      </c>
      <c r="F43" s="2">
        <v>1165</v>
      </c>
      <c r="G43" s="2">
        <v>0</v>
      </c>
      <c r="H43" s="1">
        <v>45.875535149749716</v>
      </c>
      <c r="I43" s="1">
        <v>0</v>
      </c>
      <c r="J43" s="1">
        <v>33.100857310873565</v>
      </c>
      <c r="K43" s="1">
        <v>0.74368131089054723</v>
      </c>
      <c r="L43" s="1">
        <v>0</v>
      </c>
      <c r="M43" s="1">
        <v>0</v>
      </c>
      <c r="N43" s="1">
        <v>18.759237257405697</v>
      </c>
      <c r="O43" s="1">
        <v>1.5206889710804807</v>
      </c>
      <c r="P43" s="1">
        <v>0</v>
      </c>
      <c r="Q43" s="1">
        <v>0</v>
      </c>
      <c r="R43" s="1">
        <v>100.00000000000001</v>
      </c>
      <c r="S43" s="118">
        <v>0.87207601570234128</v>
      </c>
    </row>
    <row r="44" spans="2:20" x14ac:dyDescent="0.25">
      <c r="B44" s="2" t="s">
        <v>79</v>
      </c>
      <c r="C44" s="2" t="s">
        <v>32</v>
      </c>
      <c r="D44" s="2" t="s">
        <v>78</v>
      </c>
      <c r="E44" s="2">
        <v>1</v>
      </c>
      <c r="F44" s="2">
        <v>1165</v>
      </c>
      <c r="G44" s="2">
        <v>0</v>
      </c>
      <c r="H44" s="1">
        <v>53.393857878549269</v>
      </c>
      <c r="I44" s="1">
        <v>0</v>
      </c>
      <c r="J44" s="1">
        <v>30.145418846743024</v>
      </c>
      <c r="K44" s="1">
        <v>0.97040869644188921</v>
      </c>
      <c r="L44" s="1">
        <v>0</v>
      </c>
      <c r="M44" s="1">
        <v>0</v>
      </c>
      <c r="N44" s="1">
        <v>11.449051859420232</v>
      </c>
      <c r="O44" s="1">
        <v>4.0412627188455916</v>
      </c>
      <c r="P44" s="1">
        <v>0</v>
      </c>
      <c r="Q44" s="1">
        <v>0</v>
      </c>
      <c r="R44" s="1">
        <v>100.00000000000001</v>
      </c>
      <c r="S44" s="118">
        <v>0.61022719469099096</v>
      </c>
    </row>
    <row r="45" spans="2:20" x14ac:dyDescent="0.25">
      <c r="B45" s="2" t="s">
        <v>79</v>
      </c>
      <c r="C45" s="2" t="s">
        <v>32</v>
      </c>
      <c r="D45" s="2" t="s">
        <v>176</v>
      </c>
      <c r="E45" s="2">
        <v>1</v>
      </c>
      <c r="F45" s="2">
        <v>1165</v>
      </c>
      <c r="G45" s="2">
        <v>0</v>
      </c>
      <c r="H45" s="1">
        <v>47.332283327615642</v>
      </c>
      <c r="I45" s="1">
        <v>0</v>
      </c>
      <c r="J45" s="1">
        <v>32.542489682425881</v>
      </c>
      <c r="K45" s="1">
        <v>0.81929292959766187</v>
      </c>
      <c r="L45" s="1">
        <v>0</v>
      </c>
      <c r="M45" s="1">
        <v>0</v>
      </c>
      <c r="N45" s="1">
        <v>17.172894219433331</v>
      </c>
      <c r="O45" s="1">
        <v>2.1330398409274793</v>
      </c>
      <c r="P45" s="1">
        <v>0</v>
      </c>
      <c r="Q45" s="1">
        <v>0</v>
      </c>
      <c r="R45" s="1">
        <v>100</v>
      </c>
      <c r="S45" s="118">
        <v>0.81648343711989413</v>
      </c>
    </row>
    <row r="46" spans="2:20" x14ac:dyDescent="0.25">
      <c r="B46" s="2" t="s">
        <v>79</v>
      </c>
      <c r="C46" s="2" t="s">
        <v>32</v>
      </c>
      <c r="D46" s="2" t="s">
        <v>82</v>
      </c>
      <c r="E46" s="2">
        <v>1</v>
      </c>
      <c r="F46" s="2">
        <v>1165</v>
      </c>
      <c r="G46" s="2">
        <v>0</v>
      </c>
      <c r="H46" s="1">
        <v>51.632868205964357</v>
      </c>
      <c r="I46" s="1">
        <v>0</v>
      </c>
      <c r="J46" s="1">
        <v>29.522259356759662</v>
      </c>
      <c r="K46" s="1">
        <v>1.2137796814168205</v>
      </c>
      <c r="L46" s="1">
        <v>0</v>
      </c>
      <c r="M46" s="1">
        <v>0</v>
      </c>
      <c r="N46" s="1">
        <v>14.049446276112185</v>
      </c>
      <c r="O46" s="1">
        <v>3.5816464797469671</v>
      </c>
      <c r="P46" s="1">
        <v>0</v>
      </c>
      <c r="Q46" s="1">
        <v>0</v>
      </c>
      <c r="R46" s="1">
        <v>99.999999999999986</v>
      </c>
      <c r="S46" s="118">
        <v>0.68431597620608542</v>
      </c>
    </row>
    <row r="47" spans="2:20" x14ac:dyDescent="0.25">
      <c r="B47" s="55" t="s">
        <v>132</v>
      </c>
      <c r="C47" s="2"/>
      <c r="D47" s="2"/>
      <c r="E47" s="2"/>
      <c r="F47" s="2"/>
      <c r="G47" s="2"/>
      <c r="H47" s="44">
        <f>AVERAGE(H38,H40,H41,H42,H44,H46)</f>
        <v>52.44974351719349</v>
      </c>
      <c r="I47" s="44">
        <f t="shared" ref="I47:S47" si="6">AVERAGE(I38,I40,I41,I42,I44,I46)</f>
        <v>0</v>
      </c>
      <c r="J47" s="44">
        <f t="shared" si="6"/>
        <v>30.069161075252349</v>
      </c>
      <c r="K47" s="44">
        <f t="shared" si="6"/>
        <v>1.0771821271933366</v>
      </c>
      <c r="L47" s="44">
        <f t="shared" si="6"/>
        <v>0</v>
      </c>
      <c r="M47" s="44">
        <f t="shared" si="6"/>
        <v>0</v>
      </c>
      <c r="N47" s="44">
        <f t="shared" si="6"/>
        <v>12.767656599660619</v>
      </c>
      <c r="O47" s="44">
        <f t="shared" si="6"/>
        <v>3.6362566807002152</v>
      </c>
      <c r="P47" s="44">
        <f t="shared" si="6"/>
        <v>0</v>
      </c>
      <c r="Q47" s="44">
        <f t="shared" si="6"/>
        <v>0</v>
      </c>
      <c r="R47" s="44"/>
      <c r="S47" s="116">
        <f t="shared" si="6"/>
        <v>0.65877424375652427</v>
      </c>
      <c r="T47" t="s">
        <v>148</v>
      </c>
    </row>
    <row r="48" spans="2:20" x14ac:dyDescent="0.25">
      <c r="B48" s="56" t="s">
        <v>133</v>
      </c>
      <c r="C48" s="8"/>
      <c r="D48" s="8"/>
      <c r="E48" s="8"/>
      <c r="F48" s="8"/>
      <c r="G48" s="8"/>
      <c r="H48" s="45">
        <f>STDEV(H38,H40,H41,H42,H44,H46)</f>
        <v>1.5797397757083622</v>
      </c>
      <c r="I48" s="45">
        <f t="shared" ref="I48:S48" si="7">STDEV(I38,I40,I41,I42,I44,I46)</f>
        <v>0</v>
      </c>
      <c r="J48" s="45">
        <f t="shared" si="7"/>
        <v>0.56765384654118933</v>
      </c>
      <c r="K48" s="45">
        <f t="shared" si="7"/>
        <v>0.16122343303670444</v>
      </c>
      <c r="L48" s="45">
        <f t="shared" si="7"/>
        <v>0</v>
      </c>
      <c r="M48" s="45">
        <f t="shared" si="7"/>
        <v>0</v>
      </c>
      <c r="N48" s="45">
        <f t="shared" si="7"/>
        <v>1.5737144466242841</v>
      </c>
      <c r="O48" s="45">
        <f t="shared" si="7"/>
        <v>0.40653243279233503</v>
      </c>
      <c r="P48" s="45">
        <f t="shared" si="7"/>
        <v>0</v>
      </c>
      <c r="Q48" s="45">
        <f t="shared" si="7"/>
        <v>0</v>
      </c>
      <c r="R48" s="45"/>
      <c r="S48" s="117">
        <f t="shared" si="7"/>
        <v>4.1779726808594861E-2</v>
      </c>
      <c r="T48" t="s">
        <v>148</v>
      </c>
    </row>
    <row r="49" spans="2:20" x14ac:dyDescent="0.25">
      <c r="B49" s="2" t="s">
        <v>13</v>
      </c>
      <c r="C49" s="2" t="s">
        <v>32</v>
      </c>
      <c r="D49" s="2" t="s">
        <v>80</v>
      </c>
      <c r="E49" s="2">
        <v>1</v>
      </c>
      <c r="F49" s="2">
        <v>1137</v>
      </c>
      <c r="G49" s="2">
        <v>0</v>
      </c>
      <c r="H49" s="1">
        <v>52.209312552029573</v>
      </c>
      <c r="I49" s="1">
        <v>0</v>
      </c>
      <c r="J49" s="1">
        <v>29.387441651601279</v>
      </c>
      <c r="K49" s="1">
        <v>1.0839192745512096</v>
      </c>
      <c r="L49" s="1">
        <v>0</v>
      </c>
      <c r="M49" s="1">
        <v>0</v>
      </c>
      <c r="N49" s="1">
        <v>13.682591655434463</v>
      </c>
      <c r="O49" s="1">
        <v>3.636734866383482</v>
      </c>
      <c r="P49" s="1">
        <v>0</v>
      </c>
      <c r="Q49" s="1">
        <v>0</v>
      </c>
      <c r="R49" s="1">
        <v>100</v>
      </c>
      <c r="S49" s="118">
        <v>0.67523428529033491</v>
      </c>
    </row>
    <row r="50" spans="2:20" x14ac:dyDescent="0.25">
      <c r="B50" s="2" t="s">
        <v>13</v>
      </c>
      <c r="C50" s="2" t="s">
        <v>32</v>
      </c>
      <c r="D50" s="2" t="s">
        <v>174</v>
      </c>
      <c r="E50" s="2">
        <v>1</v>
      </c>
      <c r="F50" s="2">
        <v>1137</v>
      </c>
      <c r="G50" s="2">
        <v>0</v>
      </c>
      <c r="H50" s="1">
        <v>43.329176682908816</v>
      </c>
      <c r="I50" s="1">
        <v>0</v>
      </c>
      <c r="J50" s="1">
        <v>34.834736973241547</v>
      </c>
      <c r="K50" s="1">
        <v>0.84897082156878445</v>
      </c>
      <c r="L50" s="1">
        <v>0</v>
      </c>
      <c r="M50" s="1">
        <v>0</v>
      </c>
      <c r="N50" s="1">
        <v>19.659687475126642</v>
      </c>
      <c r="O50" s="1">
        <v>1.3274280471542286</v>
      </c>
      <c r="P50" s="1">
        <v>0</v>
      </c>
      <c r="Q50" s="1">
        <v>0</v>
      </c>
      <c r="R50" s="1">
        <v>100.00000000000001</v>
      </c>
      <c r="S50" s="118">
        <v>0.89112114528375475</v>
      </c>
    </row>
    <row r="51" spans="2:20" x14ac:dyDescent="0.25">
      <c r="B51" s="2" t="s">
        <v>13</v>
      </c>
      <c r="C51" s="2" t="s">
        <v>32</v>
      </c>
      <c r="D51" s="2" t="s">
        <v>17</v>
      </c>
      <c r="E51" s="2">
        <v>1</v>
      </c>
      <c r="F51" s="2">
        <v>1137</v>
      </c>
      <c r="G51" s="2">
        <v>0</v>
      </c>
      <c r="H51" s="1">
        <v>52.398208312592416</v>
      </c>
      <c r="I51" s="1">
        <v>0</v>
      </c>
      <c r="J51" s="1">
        <v>29.300026057213003</v>
      </c>
      <c r="K51" s="1">
        <v>1.1572413880928289</v>
      </c>
      <c r="L51" s="1">
        <v>0</v>
      </c>
      <c r="M51" s="1">
        <v>0</v>
      </c>
      <c r="N51" s="1">
        <v>13.595418881538533</v>
      </c>
      <c r="O51" s="1">
        <v>3.5491053605632232</v>
      </c>
      <c r="P51" s="1">
        <v>0</v>
      </c>
      <c r="Q51" s="1">
        <v>0</v>
      </c>
      <c r="R51" s="1">
        <v>100</v>
      </c>
      <c r="S51" s="118">
        <v>0.67916887757919886</v>
      </c>
    </row>
    <row r="52" spans="2:20" x14ac:dyDescent="0.25">
      <c r="B52" s="2" t="s">
        <v>13</v>
      </c>
      <c r="C52" s="2" t="s">
        <v>32</v>
      </c>
      <c r="D52" s="2" t="s">
        <v>177</v>
      </c>
      <c r="E52" s="2">
        <v>1</v>
      </c>
      <c r="F52" s="2">
        <v>1137</v>
      </c>
      <c r="G52" s="2">
        <v>0</v>
      </c>
      <c r="H52" s="1">
        <v>44.101081383947559</v>
      </c>
      <c r="I52" s="1">
        <v>0</v>
      </c>
      <c r="J52" s="1">
        <v>34.477175452037116</v>
      </c>
      <c r="K52" s="1">
        <v>0.74312610093258213</v>
      </c>
      <c r="L52" s="1">
        <v>0</v>
      </c>
      <c r="M52" s="1">
        <v>0</v>
      </c>
      <c r="N52" s="1">
        <v>19.887238617038737</v>
      </c>
      <c r="O52" s="1">
        <v>0.79137844604401997</v>
      </c>
      <c r="P52" s="1">
        <v>0</v>
      </c>
      <c r="Q52" s="1">
        <v>0</v>
      </c>
      <c r="R52" s="1">
        <v>100.00000000000001</v>
      </c>
      <c r="S52" s="118">
        <v>0.93282865760574118</v>
      </c>
    </row>
    <row r="53" spans="2:20" x14ac:dyDescent="0.25">
      <c r="B53" s="2" t="s">
        <v>13</v>
      </c>
      <c r="C53" s="2" t="s">
        <v>32</v>
      </c>
      <c r="D53" s="2" t="s">
        <v>19</v>
      </c>
      <c r="E53" s="2">
        <v>1</v>
      </c>
      <c r="F53" s="2">
        <v>1137</v>
      </c>
      <c r="G53" s="2">
        <v>0</v>
      </c>
      <c r="H53" s="1">
        <v>50.264482131954807</v>
      </c>
      <c r="I53" s="1">
        <v>0</v>
      </c>
      <c r="J53" s="1">
        <v>30.805703365372448</v>
      </c>
      <c r="K53" s="1">
        <v>0.91198145942333475</v>
      </c>
      <c r="L53" s="1">
        <v>0</v>
      </c>
      <c r="M53" s="1">
        <v>0</v>
      </c>
      <c r="N53" s="1">
        <v>14.403424221029171</v>
      </c>
      <c r="O53" s="1">
        <v>3.6144088222202453</v>
      </c>
      <c r="P53" s="1">
        <v>0</v>
      </c>
      <c r="Q53" s="1">
        <v>0</v>
      </c>
      <c r="R53" s="1">
        <v>100</v>
      </c>
      <c r="S53" s="118">
        <v>0.68771435256551705</v>
      </c>
    </row>
    <row r="54" spans="2:20" x14ac:dyDescent="0.25">
      <c r="B54" s="2" t="s">
        <v>13</v>
      </c>
      <c r="C54" s="2" t="s">
        <v>32</v>
      </c>
      <c r="D54" s="2" t="s">
        <v>170</v>
      </c>
      <c r="E54" s="2">
        <v>1</v>
      </c>
      <c r="F54" s="2">
        <v>1137</v>
      </c>
      <c r="G54" s="2">
        <v>0</v>
      </c>
      <c r="H54" s="1">
        <v>47.569076725979265</v>
      </c>
      <c r="I54" s="1">
        <v>0</v>
      </c>
      <c r="J54" s="1">
        <v>34.787405438224539</v>
      </c>
      <c r="K54" s="1">
        <v>0.97212726388735771</v>
      </c>
      <c r="L54" s="1">
        <v>0</v>
      </c>
      <c r="M54" s="1">
        <v>0</v>
      </c>
      <c r="N54" s="1">
        <v>15.317462425619889</v>
      </c>
      <c r="O54" s="1">
        <v>1.3539281462889543</v>
      </c>
      <c r="P54" s="1">
        <v>0</v>
      </c>
      <c r="Q54" s="1">
        <v>0</v>
      </c>
      <c r="R54" s="1">
        <v>100.00000000000001</v>
      </c>
      <c r="S54" s="118">
        <v>0.86210695642571389</v>
      </c>
    </row>
    <row r="55" spans="2:20" x14ac:dyDescent="0.25">
      <c r="B55" s="2" t="s">
        <v>13</v>
      </c>
      <c r="C55" s="2" t="s">
        <v>32</v>
      </c>
      <c r="D55" s="2" t="s">
        <v>23</v>
      </c>
      <c r="E55" s="2">
        <v>1</v>
      </c>
      <c r="F55" s="2">
        <v>1137</v>
      </c>
      <c r="G55" s="2">
        <v>0</v>
      </c>
      <c r="H55" s="1">
        <v>50.264482131954807</v>
      </c>
      <c r="I55" s="1">
        <v>0</v>
      </c>
      <c r="J55" s="1">
        <v>30.805703365372448</v>
      </c>
      <c r="K55" s="1">
        <v>0.91198145942333475</v>
      </c>
      <c r="L55" s="1">
        <v>0</v>
      </c>
      <c r="M55" s="1">
        <v>0</v>
      </c>
      <c r="N55" s="1">
        <v>14.403424221029171</v>
      </c>
      <c r="O55" s="1">
        <v>3.6144088222202453</v>
      </c>
      <c r="P55" s="1">
        <v>0</v>
      </c>
      <c r="Q55" s="1">
        <v>0</v>
      </c>
      <c r="R55" s="1">
        <v>100</v>
      </c>
      <c r="S55" s="118">
        <v>0.68771435256551705</v>
      </c>
    </row>
    <row r="56" spans="2:20" x14ac:dyDescent="0.25">
      <c r="B56" s="55" t="s">
        <v>132</v>
      </c>
      <c r="C56" s="2"/>
      <c r="D56" s="2"/>
      <c r="E56" s="2"/>
      <c r="F56" s="2"/>
      <c r="G56" s="2"/>
      <c r="H56" s="44">
        <f>AVERAGE(H49,H51,H53,H55)</f>
        <v>51.284121282132901</v>
      </c>
      <c r="I56" s="44">
        <f t="shared" ref="I56:S56" si="8">AVERAGE(I49,I51,I53,I55)</f>
        <v>0</v>
      </c>
      <c r="J56" s="44">
        <f t="shared" si="8"/>
        <v>30.074718609889796</v>
      </c>
      <c r="K56" s="44">
        <f t="shared" si="8"/>
        <v>1.016280895372677</v>
      </c>
      <c r="L56" s="44">
        <f t="shared" si="8"/>
        <v>0</v>
      </c>
      <c r="M56" s="44">
        <f t="shared" si="8"/>
        <v>0</v>
      </c>
      <c r="N56" s="44">
        <f t="shared" si="8"/>
        <v>14.021214744757835</v>
      </c>
      <c r="O56" s="44">
        <f t="shared" si="8"/>
        <v>3.6036644678467988</v>
      </c>
      <c r="P56" s="44">
        <f t="shared" si="8"/>
        <v>0</v>
      </c>
      <c r="Q56" s="44">
        <f t="shared" si="8"/>
        <v>0</v>
      </c>
      <c r="R56" s="44"/>
      <c r="S56" s="116">
        <f t="shared" si="8"/>
        <v>0.68245796700014194</v>
      </c>
      <c r="T56" t="s">
        <v>148</v>
      </c>
    </row>
    <row r="57" spans="2:20" x14ac:dyDescent="0.25">
      <c r="B57" s="56" t="s">
        <v>133</v>
      </c>
      <c r="C57" s="8"/>
      <c r="D57" s="8"/>
      <c r="E57" s="8"/>
      <c r="F57" s="8"/>
      <c r="G57" s="8"/>
      <c r="H57" s="45">
        <f>STDEV(H49,H51,H53,H55)</f>
        <v>1.1799006724413894</v>
      </c>
      <c r="I57" s="45">
        <f t="shared" ref="I57:S57" si="9">STDEV(I49,I51,I53,I55)</f>
        <v>0</v>
      </c>
      <c r="J57" s="45">
        <f t="shared" si="9"/>
        <v>0.8448225837541804</v>
      </c>
      <c r="K57" s="45">
        <f t="shared" si="9"/>
        <v>0.12409882557127472</v>
      </c>
      <c r="L57" s="45">
        <f t="shared" si="9"/>
        <v>0</v>
      </c>
      <c r="M57" s="45">
        <f t="shared" si="9"/>
        <v>0</v>
      </c>
      <c r="N57" s="45">
        <f t="shared" si="9"/>
        <v>0.44277002354901773</v>
      </c>
      <c r="O57" s="45">
        <f t="shared" si="9"/>
        <v>3.7864802252048281E-2</v>
      </c>
      <c r="P57" s="45">
        <f t="shared" si="9"/>
        <v>0</v>
      </c>
      <c r="Q57" s="45">
        <f t="shared" si="9"/>
        <v>0</v>
      </c>
      <c r="R57" s="45"/>
      <c r="S57" s="117">
        <f t="shared" si="9"/>
        <v>6.2785047340729126E-3</v>
      </c>
      <c r="T57" t="s">
        <v>148</v>
      </c>
    </row>
    <row r="58" spans="2:20" x14ac:dyDescent="0.25">
      <c r="B58" s="2" t="s">
        <v>20</v>
      </c>
      <c r="C58" s="2" t="s">
        <v>32</v>
      </c>
      <c r="D58" s="2" t="s">
        <v>80</v>
      </c>
      <c r="E58" s="2">
        <v>1</v>
      </c>
      <c r="F58" s="2">
        <v>1120</v>
      </c>
      <c r="G58" s="2">
        <v>0</v>
      </c>
      <c r="H58" s="1">
        <v>51.701437664424901</v>
      </c>
      <c r="I58" s="1">
        <v>0</v>
      </c>
      <c r="J58" s="1">
        <v>29.435326240942704</v>
      </c>
      <c r="K58" s="1">
        <v>1.2744471636133108</v>
      </c>
      <c r="L58" s="1">
        <v>0</v>
      </c>
      <c r="M58" s="1">
        <v>0</v>
      </c>
      <c r="N58" s="1">
        <v>14.187530887952763</v>
      </c>
      <c r="O58" s="1">
        <v>3.4012580430663197</v>
      </c>
      <c r="P58" s="1">
        <v>0</v>
      </c>
      <c r="Q58" s="1">
        <v>0</v>
      </c>
      <c r="R58" s="1">
        <v>100</v>
      </c>
      <c r="S58" s="118">
        <v>0.69743974888058557</v>
      </c>
    </row>
    <row r="59" spans="2:20" x14ac:dyDescent="0.25">
      <c r="B59" s="2" t="s">
        <v>20</v>
      </c>
      <c r="C59" s="2" t="s">
        <v>32</v>
      </c>
      <c r="D59" s="2" t="s">
        <v>174</v>
      </c>
      <c r="E59" s="2">
        <v>1</v>
      </c>
      <c r="F59" s="2">
        <v>1120</v>
      </c>
      <c r="G59" s="2">
        <v>0</v>
      </c>
      <c r="H59" s="1">
        <v>46.505720187946679</v>
      </c>
      <c r="I59" s="1">
        <v>0</v>
      </c>
      <c r="J59" s="1">
        <v>35.772347596026293</v>
      </c>
      <c r="K59" s="1">
        <v>0.89952828507185989</v>
      </c>
      <c r="L59" s="1">
        <v>0</v>
      </c>
      <c r="M59" s="1">
        <v>0</v>
      </c>
      <c r="N59" s="1">
        <v>15.500476233609112</v>
      </c>
      <c r="O59" s="1">
        <v>1.3219276973460661</v>
      </c>
      <c r="P59" s="1">
        <v>0</v>
      </c>
      <c r="Q59" s="1">
        <v>0</v>
      </c>
      <c r="R59" s="1">
        <v>100.00000000000001</v>
      </c>
      <c r="S59" s="118">
        <v>0.86630747192508684</v>
      </c>
    </row>
    <row r="60" spans="2:20" x14ac:dyDescent="0.25">
      <c r="B60" s="2" t="s">
        <v>20</v>
      </c>
      <c r="C60" s="2" t="s">
        <v>32</v>
      </c>
      <c r="D60" s="2" t="s">
        <v>17</v>
      </c>
      <c r="E60" s="2">
        <v>1</v>
      </c>
      <c r="F60" s="2">
        <v>1120</v>
      </c>
      <c r="G60" s="2">
        <v>0</v>
      </c>
      <c r="H60" s="1">
        <v>51.790349166868623</v>
      </c>
      <c r="I60" s="1">
        <v>0</v>
      </c>
      <c r="J60" s="1">
        <v>29.371066371772162</v>
      </c>
      <c r="K60" s="1">
        <v>1.2371587115308715</v>
      </c>
      <c r="L60" s="1">
        <v>0</v>
      </c>
      <c r="M60" s="1">
        <v>0</v>
      </c>
      <c r="N60" s="1">
        <v>14.304195071259933</v>
      </c>
      <c r="O60" s="1">
        <v>3.29723067856842</v>
      </c>
      <c r="P60" s="1">
        <v>0</v>
      </c>
      <c r="Q60" s="1">
        <v>0</v>
      </c>
      <c r="R60" s="1">
        <v>100.00000000000001</v>
      </c>
      <c r="S60" s="118">
        <v>0.70565782984148484</v>
      </c>
    </row>
    <row r="61" spans="2:20" x14ac:dyDescent="0.25">
      <c r="B61" s="2" t="s">
        <v>20</v>
      </c>
      <c r="C61" s="2" t="s">
        <v>32</v>
      </c>
      <c r="D61" s="2" t="s">
        <v>177</v>
      </c>
      <c r="E61" s="2">
        <v>1</v>
      </c>
      <c r="F61" s="2">
        <v>1120</v>
      </c>
      <c r="G61" s="2">
        <v>0</v>
      </c>
      <c r="H61" s="1">
        <v>46.124532031937463</v>
      </c>
      <c r="I61" s="1">
        <v>0</v>
      </c>
      <c r="J61" s="1">
        <v>34.939780154544771</v>
      </c>
      <c r="K61" s="1">
        <v>0.66965746144364979</v>
      </c>
      <c r="L61" s="1">
        <v>0</v>
      </c>
      <c r="M61" s="1">
        <v>0</v>
      </c>
      <c r="N61" s="1">
        <v>16.776590140544759</v>
      </c>
      <c r="O61" s="1">
        <v>1.4894402115293528</v>
      </c>
      <c r="P61" s="1">
        <v>0</v>
      </c>
      <c r="Q61" s="1">
        <v>0</v>
      </c>
      <c r="R61" s="1">
        <v>99.999999999999986</v>
      </c>
      <c r="S61" s="118">
        <v>0.86158314172169259</v>
      </c>
    </row>
    <row r="62" spans="2:20" x14ac:dyDescent="0.25">
      <c r="B62" s="2" t="s">
        <v>20</v>
      </c>
      <c r="C62" s="2" t="s">
        <v>32</v>
      </c>
      <c r="D62" s="2" t="s">
        <v>10</v>
      </c>
      <c r="E62" s="2">
        <v>1</v>
      </c>
      <c r="F62" s="2">
        <v>1120</v>
      </c>
      <c r="G62" s="2">
        <v>0</v>
      </c>
      <c r="H62" s="1">
        <v>50.421967388898231</v>
      </c>
      <c r="I62" s="1">
        <v>0</v>
      </c>
      <c r="J62" s="1">
        <v>30.242209155127462</v>
      </c>
      <c r="K62" s="1">
        <v>1.4139250933575731</v>
      </c>
      <c r="L62" s="1">
        <v>0</v>
      </c>
      <c r="M62" s="1">
        <v>0</v>
      </c>
      <c r="N62" s="1">
        <v>14.245215153036508</v>
      </c>
      <c r="O62" s="1">
        <v>3.6766832095802253</v>
      </c>
      <c r="P62" s="1">
        <v>0</v>
      </c>
      <c r="Q62" s="1">
        <v>0</v>
      </c>
      <c r="R62" s="1">
        <v>100</v>
      </c>
      <c r="S62" s="118">
        <v>0.68164190603359132</v>
      </c>
    </row>
    <row r="63" spans="2:20" x14ac:dyDescent="0.25">
      <c r="B63" s="2" t="s">
        <v>20</v>
      </c>
      <c r="C63" s="2" t="s">
        <v>32</v>
      </c>
      <c r="D63" s="2" t="s">
        <v>83</v>
      </c>
      <c r="E63" s="2">
        <v>1</v>
      </c>
      <c r="F63" s="2">
        <v>1120</v>
      </c>
      <c r="G63" s="2">
        <v>0</v>
      </c>
      <c r="H63" s="1">
        <v>54.994107037122994</v>
      </c>
      <c r="I63" s="1">
        <v>0</v>
      </c>
      <c r="J63" s="1">
        <v>29.627167601703498</v>
      </c>
      <c r="K63" s="1">
        <v>0.85991366264302771</v>
      </c>
      <c r="L63" s="1">
        <v>0</v>
      </c>
      <c r="M63" s="1">
        <v>0</v>
      </c>
      <c r="N63" s="1">
        <v>10.464405932632543</v>
      </c>
      <c r="O63" s="1">
        <v>4.0544057658979398</v>
      </c>
      <c r="P63" s="1">
        <v>0</v>
      </c>
      <c r="Q63" s="1">
        <v>0</v>
      </c>
      <c r="R63" s="1">
        <v>100</v>
      </c>
      <c r="S63" s="118">
        <v>0.58785208324244931</v>
      </c>
    </row>
    <row r="64" spans="2:20" x14ac:dyDescent="0.25">
      <c r="B64" s="2" t="s">
        <v>20</v>
      </c>
      <c r="C64" s="2" t="s">
        <v>32</v>
      </c>
      <c r="D64" s="2" t="s">
        <v>145</v>
      </c>
      <c r="E64" s="2">
        <v>1</v>
      </c>
      <c r="F64" s="2">
        <v>1120</v>
      </c>
      <c r="G64" s="2">
        <v>0</v>
      </c>
      <c r="H64" s="1">
        <v>51.921282405025117</v>
      </c>
      <c r="I64" s="1">
        <v>0</v>
      </c>
      <c r="J64" s="1">
        <v>30.98483597025897</v>
      </c>
      <c r="K64" s="1">
        <v>1.5183839048947738</v>
      </c>
      <c r="L64" s="1">
        <v>0</v>
      </c>
      <c r="M64" s="1">
        <v>0</v>
      </c>
      <c r="N64" s="1">
        <v>12.453516360188711</v>
      </c>
      <c r="O64" s="1">
        <v>3.1219813596324286</v>
      </c>
      <c r="P64" s="1">
        <v>0</v>
      </c>
      <c r="Q64" s="1">
        <v>0</v>
      </c>
      <c r="R64" s="1">
        <v>100</v>
      </c>
      <c r="S64" s="118">
        <v>0.687928540212146</v>
      </c>
    </row>
    <row r="65" spans="2:20" x14ac:dyDescent="0.25">
      <c r="B65" s="55" t="s">
        <v>132</v>
      </c>
      <c r="C65" s="2"/>
      <c r="D65" s="2"/>
      <c r="E65" s="2"/>
      <c r="F65" s="2"/>
      <c r="G65" s="2"/>
      <c r="H65" s="44">
        <f>AVERAGE(H58,H60,H62,H63,H64)</f>
        <v>52.165828732467972</v>
      </c>
      <c r="I65" s="44">
        <f t="shared" ref="I65:S65" si="10">AVERAGE(I58,I60,I62,I63,I64)</f>
        <v>0</v>
      </c>
      <c r="J65" s="44">
        <f t="shared" si="10"/>
        <v>29.932121067960964</v>
      </c>
      <c r="K65" s="44">
        <f t="shared" si="10"/>
        <v>1.2607657072079115</v>
      </c>
      <c r="L65" s="44">
        <f t="shared" si="10"/>
        <v>0</v>
      </c>
      <c r="M65" s="44">
        <f t="shared" si="10"/>
        <v>0</v>
      </c>
      <c r="N65" s="44">
        <f t="shared" si="10"/>
        <v>13.130972681014091</v>
      </c>
      <c r="O65" s="44">
        <f t="shared" si="10"/>
        <v>3.5103118113490668</v>
      </c>
      <c r="P65" s="44">
        <f t="shared" si="10"/>
        <v>0</v>
      </c>
      <c r="Q65" s="44">
        <f t="shared" si="10"/>
        <v>0</v>
      </c>
      <c r="R65" s="44"/>
      <c r="S65" s="116">
        <f t="shared" si="10"/>
        <v>0.67210402164205141</v>
      </c>
      <c r="T65" t="s">
        <v>148</v>
      </c>
    </row>
    <row r="66" spans="2:20" x14ac:dyDescent="0.25">
      <c r="B66" s="56" t="s">
        <v>133</v>
      </c>
      <c r="C66" s="8"/>
      <c r="D66" s="8"/>
      <c r="E66" s="8"/>
      <c r="F66" s="8"/>
      <c r="G66" s="8"/>
      <c r="H66" s="45">
        <f>STDEV(H58,H60,H62,H63,H64)</f>
        <v>1.6923842226800769</v>
      </c>
      <c r="I66" s="45">
        <f t="shared" ref="I66:S66" si="11">STDEV(I58,I60,I62,I63,I64)</f>
        <v>0</v>
      </c>
      <c r="J66" s="45">
        <f t="shared" si="11"/>
        <v>0.68171610223261814</v>
      </c>
      <c r="K66" s="45">
        <f t="shared" si="11"/>
        <v>0.2506251022300463</v>
      </c>
      <c r="L66" s="45">
        <f t="shared" si="11"/>
        <v>0</v>
      </c>
      <c r="M66" s="45">
        <f t="shared" si="11"/>
        <v>0</v>
      </c>
      <c r="N66" s="45">
        <f t="shared" si="11"/>
        <v>1.6810582677500159</v>
      </c>
      <c r="O66" s="45">
        <f t="shared" si="11"/>
        <v>0.3646280662470392</v>
      </c>
      <c r="P66" s="45">
        <f t="shared" si="11"/>
        <v>0</v>
      </c>
      <c r="Q66" s="45">
        <f t="shared" si="11"/>
        <v>0</v>
      </c>
      <c r="R66" s="45"/>
      <c r="S66" s="117">
        <f t="shared" si="11"/>
        <v>4.7977945115755434E-2</v>
      </c>
      <c r="T66" t="s">
        <v>148</v>
      </c>
    </row>
    <row r="67" spans="2:20" x14ac:dyDescent="0.25">
      <c r="B67" s="2" t="s">
        <v>21</v>
      </c>
      <c r="C67" s="2" t="s">
        <v>32</v>
      </c>
      <c r="D67" s="2" t="s">
        <v>68</v>
      </c>
      <c r="E67" s="2">
        <v>1</v>
      </c>
      <c r="F67" s="2">
        <v>1100</v>
      </c>
      <c r="G67" s="2">
        <v>0</v>
      </c>
      <c r="H67" s="1">
        <v>51.864933456648899</v>
      </c>
      <c r="I67" s="1">
        <v>0</v>
      </c>
      <c r="J67" s="1">
        <v>29.654947908770204</v>
      </c>
      <c r="K67" s="1">
        <v>0.94552921882883423</v>
      </c>
      <c r="L67" s="1">
        <v>0</v>
      </c>
      <c r="M67" s="1">
        <v>0</v>
      </c>
      <c r="N67" s="1">
        <v>13.584891889070429</v>
      </c>
      <c r="O67" s="1">
        <v>3.9496975266816405</v>
      </c>
      <c r="P67" s="1">
        <v>0</v>
      </c>
      <c r="Q67" s="1">
        <v>0</v>
      </c>
      <c r="R67" s="1">
        <v>100.00000000000003</v>
      </c>
      <c r="S67" s="118">
        <v>0.65525893549338698</v>
      </c>
    </row>
    <row r="68" spans="2:20" x14ac:dyDescent="0.25">
      <c r="B68" s="2" t="s">
        <v>21</v>
      </c>
      <c r="C68" s="2" t="s">
        <v>32</v>
      </c>
      <c r="D68" s="2" t="s">
        <v>74</v>
      </c>
      <c r="E68" s="2">
        <v>1</v>
      </c>
      <c r="F68" s="2">
        <v>1100</v>
      </c>
      <c r="G68" s="2">
        <v>0</v>
      </c>
      <c r="H68" s="1">
        <v>51.714269580351555</v>
      </c>
      <c r="I68" s="1">
        <v>0</v>
      </c>
      <c r="J68" s="1">
        <v>29.69829231937377</v>
      </c>
      <c r="K68" s="1">
        <v>0.9683199386337884</v>
      </c>
      <c r="L68" s="1">
        <v>0</v>
      </c>
      <c r="M68" s="1">
        <v>0</v>
      </c>
      <c r="N68" s="1">
        <v>13.745334817343126</v>
      </c>
      <c r="O68" s="1">
        <v>3.8737833442977712</v>
      </c>
      <c r="P68" s="1">
        <v>0</v>
      </c>
      <c r="Q68" s="1">
        <v>0</v>
      </c>
      <c r="R68" s="1">
        <v>100</v>
      </c>
      <c r="S68" s="118">
        <v>0.66226080082149064</v>
      </c>
    </row>
    <row r="69" spans="2:20" x14ac:dyDescent="0.25">
      <c r="B69" s="2" t="s">
        <v>21</v>
      </c>
      <c r="C69" s="2" t="s">
        <v>32</v>
      </c>
      <c r="D69" s="2" t="s">
        <v>177</v>
      </c>
      <c r="E69" s="2">
        <v>1</v>
      </c>
      <c r="F69" s="2">
        <v>1100</v>
      </c>
      <c r="G69" s="2">
        <v>0</v>
      </c>
      <c r="H69" s="1">
        <v>43.827393792411506</v>
      </c>
      <c r="I69" s="1">
        <v>0</v>
      </c>
      <c r="J69" s="1">
        <v>34.461875559298576</v>
      </c>
      <c r="K69" s="1">
        <v>0.81553123024646079</v>
      </c>
      <c r="L69" s="1">
        <v>0</v>
      </c>
      <c r="M69" s="1">
        <v>0</v>
      </c>
      <c r="N69" s="1">
        <v>19.781789821404217</v>
      </c>
      <c r="O69" s="1">
        <v>1.113409596639217</v>
      </c>
      <c r="P69" s="1">
        <v>0</v>
      </c>
      <c r="Q69" s="1">
        <v>0</v>
      </c>
      <c r="R69" s="1">
        <v>99.999999999999986</v>
      </c>
      <c r="S69" s="118">
        <v>0.90756440399498117</v>
      </c>
    </row>
    <row r="70" spans="2:20" x14ac:dyDescent="0.25">
      <c r="B70" s="2" t="s">
        <v>21</v>
      </c>
      <c r="C70" s="2" t="s">
        <v>32</v>
      </c>
      <c r="D70" s="2" t="s">
        <v>10</v>
      </c>
      <c r="E70" s="2">
        <v>1</v>
      </c>
      <c r="F70" s="2">
        <v>1100</v>
      </c>
      <c r="G70" s="2">
        <v>0</v>
      </c>
      <c r="H70" s="1">
        <v>51.802467107368912</v>
      </c>
      <c r="I70" s="1">
        <v>0</v>
      </c>
      <c r="J70" s="1">
        <v>29.63457551065537</v>
      </c>
      <c r="K70" s="1">
        <v>1.004512943145514</v>
      </c>
      <c r="L70" s="1">
        <v>0</v>
      </c>
      <c r="M70" s="1">
        <v>0</v>
      </c>
      <c r="N70" s="1">
        <v>13.519538181983949</v>
      </c>
      <c r="O70" s="1">
        <v>4.0389062568462561</v>
      </c>
      <c r="P70" s="1">
        <v>0</v>
      </c>
      <c r="Q70" s="1">
        <v>0</v>
      </c>
      <c r="R70" s="1">
        <v>100</v>
      </c>
      <c r="S70" s="118">
        <v>0.64909865084313523</v>
      </c>
    </row>
    <row r="71" spans="2:20" x14ac:dyDescent="0.25">
      <c r="B71" s="2" t="s">
        <v>21</v>
      </c>
      <c r="C71" s="2" t="s">
        <v>32</v>
      </c>
      <c r="D71" s="2" t="s">
        <v>83</v>
      </c>
      <c r="E71" s="2">
        <v>1</v>
      </c>
      <c r="F71" s="2">
        <v>1100</v>
      </c>
      <c r="G71" s="2">
        <v>0</v>
      </c>
      <c r="H71" s="1">
        <v>51.834918459837517</v>
      </c>
      <c r="I71" s="1">
        <v>0</v>
      </c>
      <c r="J71" s="1">
        <v>29.545959893321296</v>
      </c>
      <c r="K71" s="1">
        <v>1.1141789519073317</v>
      </c>
      <c r="L71" s="1">
        <v>0</v>
      </c>
      <c r="M71" s="1">
        <v>0</v>
      </c>
      <c r="N71" s="1">
        <v>13.451880477951066</v>
      </c>
      <c r="O71" s="1">
        <v>4.0530622169827897</v>
      </c>
      <c r="P71" s="1">
        <v>0</v>
      </c>
      <c r="Q71" s="1">
        <v>0</v>
      </c>
      <c r="R71" s="1">
        <v>100</v>
      </c>
      <c r="S71" s="118">
        <v>0.64715656219831563</v>
      </c>
    </row>
    <row r="72" spans="2:20" x14ac:dyDescent="0.25">
      <c r="B72" s="2" t="s">
        <v>21</v>
      </c>
      <c r="C72" s="2" t="s">
        <v>32</v>
      </c>
      <c r="D72" s="2" t="s">
        <v>175</v>
      </c>
      <c r="E72" s="2">
        <v>1</v>
      </c>
      <c r="F72" s="2">
        <v>1100</v>
      </c>
      <c r="G72" s="2">
        <v>0</v>
      </c>
      <c r="H72" s="1">
        <v>43.57164091353183</v>
      </c>
      <c r="I72" s="1">
        <v>0</v>
      </c>
      <c r="J72" s="1">
        <v>34.925432298115098</v>
      </c>
      <c r="K72" s="1">
        <v>0.79059823708846544</v>
      </c>
      <c r="L72" s="1">
        <v>0</v>
      </c>
      <c r="M72" s="1">
        <v>0</v>
      </c>
      <c r="N72" s="1">
        <v>19.844529690822945</v>
      </c>
      <c r="O72" s="1">
        <v>0.8677988604416671</v>
      </c>
      <c r="P72" s="1">
        <v>0</v>
      </c>
      <c r="Q72" s="1">
        <v>0</v>
      </c>
      <c r="R72" s="1">
        <v>100</v>
      </c>
      <c r="S72" s="118">
        <v>0.9266709234450371</v>
      </c>
    </row>
    <row r="73" spans="2:20" x14ac:dyDescent="0.25">
      <c r="B73" s="55" t="s">
        <v>132</v>
      </c>
      <c r="C73" s="2"/>
      <c r="D73" s="2"/>
      <c r="E73" s="2"/>
      <c r="F73" s="2"/>
      <c r="G73" s="2"/>
      <c r="H73" s="44">
        <f>AVERAGE(H67:H68,H70,H71)</f>
        <v>51.804147151051723</v>
      </c>
      <c r="I73" s="44">
        <f t="shared" ref="I73:S73" si="12">AVERAGE(I67:I68,I70,I71)</f>
        <v>0</v>
      </c>
      <c r="J73" s="44">
        <f t="shared" si="12"/>
        <v>29.633443908030159</v>
      </c>
      <c r="K73" s="44">
        <f t="shared" si="12"/>
        <v>1.0081352631288671</v>
      </c>
      <c r="L73" s="44">
        <f t="shared" si="12"/>
        <v>0</v>
      </c>
      <c r="M73" s="44">
        <f t="shared" si="12"/>
        <v>0</v>
      </c>
      <c r="N73" s="44">
        <f t="shared" si="12"/>
        <v>13.575411341587142</v>
      </c>
      <c r="O73" s="44">
        <f t="shared" si="12"/>
        <v>3.978862336202114</v>
      </c>
      <c r="P73" s="44">
        <f t="shared" si="12"/>
        <v>0</v>
      </c>
      <c r="Q73" s="44">
        <f t="shared" si="12"/>
        <v>0</v>
      </c>
      <c r="R73" s="44"/>
      <c r="S73" s="116">
        <f t="shared" si="12"/>
        <v>0.65344373733908212</v>
      </c>
      <c r="T73" t="s">
        <v>148</v>
      </c>
    </row>
    <row r="74" spans="2:20" x14ac:dyDescent="0.25">
      <c r="B74" s="56" t="s">
        <v>133</v>
      </c>
      <c r="C74" s="8"/>
      <c r="D74" s="8"/>
      <c r="E74" s="8"/>
      <c r="F74" s="8"/>
      <c r="G74" s="8"/>
      <c r="H74" s="45">
        <f>STDEV(H67:H68,H70,H71)</f>
        <v>6.5122061428990921E-2</v>
      </c>
      <c r="I74" s="45">
        <f t="shared" ref="I74:S74" si="13">STDEV(I67:I68,I70,I71)</f>
        <v>0</v>
      </c>
      <c r="J74" s="45">
        <f t="shared" si="13"/>
        <v>6.4089707586840197E-2</v>
      </c>
      <c r="K74" s="45">
        <f t="shared" si="13"/>
        <v>7.475105791748983E-2</v>
      </c>
      <c r="L74" s="45">
        <f t="shared" si="13"/>
        <v>0</v>
      </c>
      <c r="M74" s="45">
        <f t="shared" si="13"/>
        <v>0</v>
      </c>
      <c r="N74" s="45">
        <f t="shared" si="13"/>
        <v>0.12562583681750614</v>
      </c>
      <c r="O74" s="45">
        <f t="shared" si="13"/>
        <v>8.3672128709196381E-2</v>
      </c>
      <c r="P74" s="45">
        <f t="shared" si="13"/>
        <v>0</v>
      </c>
      <c r="Q74" s="45">
        <f t="shared" si="13"/>
        <v>0</v>
      </c>
      <c r="R74" s="45"/>
      <c r="S74" s="117">
        <f t="shared" si="13"/>
        <v>6.8177195772033562E-3</v>
      </c>
      <c r="T74" t="s">
        <v>148</v>
      </c>
    </row>
    <row r="75" spans="2:20" x14ac:dyDescent="0.25">
      <c r="B75" s="2" t="s">
        <v>84</v>
      </c>
      <c r="C75" s="2" t="s">
        <v>32</v>
      </c>
      <c r="D75" s="2" t="s">
        <v>15</v>
      </c>
      <c r="E75" s="2">
        <v>3</v>
      </c>
      <c r="F75" s="2">
        <v>1165</v>
      </c>
      <c r="G75" s="2">
        <v>0</v>
      </c>
      <c r="H75" s="1">
        <v>51.662960920329873</v>
      </c>
      <c r="I75" s="1">
        <v>0</v>
      </c>
      <c r="J75" s="1">
        <v>30.166636243413443</v>
      </c>
      <c r="K75" s="1">
        <v>0.95229311239978354</v>
      </c>
      <c r="L75" s="1">
        <v>0</v>
      </c>
      <c r="M75" s="1">
        <v>0</v>
      </c>
      <c r="N75" s="1">
        <v>13.046876334589241</v>
      </c>
      <c r="O75" s="1">
        <v>4.1712333892676652</v>
      </c>
      <c r="P75" s="1">
        <v>0</v>
      </c>
      <c r="Q75" s="1">
        <v>0</v>
      </c>
      <c r="R75" s="1">
        <v>100.00000000000001</v>
      </c>
      <c r="S75" s="118">
        <v>0.63349839646168282</v>
      </c>
    </row>
    <row r="76" spans="2:20" x14ac:dyDescent="0.25">
      <c r="B76" s="2" t="s">
        <v>84</v>
      </c>
      <c r="C76" s="2" t="s">
        <v>32</v>
      </c>
      <c r="D76" s="2" t="s">
        <v>174</v>
      </c>
      <c r="E76" s="2">
        <v>3</v>
      </c>
      <c r="F76" s="2">
        <v>1165</v>
      </c>
      <c r="G76" s="2">
        <v>0</v>
      </c>
      <c r="H76" s="1">
        <v>45.381799608852432</v>
      </c>
      <c r="I76" s="1">
        <v>0</v>
      </c>
      <c r="J76" s="1">
        <v>34.019142271812747</v>
      </c>
      <c r="K76" s="1">
        <v>0.88449832278275375</v>
      </c>
      <c r="L76" s="1">
        <v>0</v>
      </c>
      <c r="M76" s="1">
        <v>0</v>
      </c>
      <c r="N76" s="1">
        <v>17.914808193116507</v>
      </c>
      <c r="O76" s="1">
        <v>1.7997516034355598</v>
      </c>
      <c r="P76" s="1">
        <v>0</v>
      </c>
      <c r="Q76" s="1">
        <v>0</v>
      </c>
      <c r="R76" s="1">
        <v>100</v>
      </c>
      <c r="S76" s="118">
        <v>0.84617317544113113</v>
      </c>
    </row>
    <row r="77" spans="2:20" x14ac:dyDescent="0.25">
      <c r="B77" s="2" t="s">
        <v>84</v>
      </c>
      <c r="C77" s="2" t="s">
        <v>32</v>
      </c>
      <c r="D77" s="2" t="s">
        <v>17</v>
      </c>
      <c r="E77" s="2">
        <v>3</v>
      </c>
      <c r="F77" s="2">
        <v>1165</v>
      </c>
      <c r="G77" s="2">
        <v>0</v>
      </c>
      <c r="H77" s="1">
        <v>51.580953939485077</v>
      </c>
      <c r="I77" s="1">
        <v>0</v>
      </c>
      <c r="J77" s="1">
        <v>29.779858471255203</v>
      </c>
      <c r="K77" s="1">
        <v>1.0347961414889568</v>
      </c>
      <c r="L77" s="1">
        <v>0</v>
      </c>
      <c r="M77" s="1">
        <v>0</v>
      </c>
      <c r="N77" s="1">
        <v>14.067791589132494</v>
      </c>
      <c r="O77" s="1">
        <v>3.5365998586382763</v>
      </c>
      <c r="P77" s="1">
        <v>0</v>
      </c>
      <c r="Q77" s="1">
        <v>0</v>
      </c>
      <c r="R77" s="1">
        <v>100.00000000000001</v>
      </c>
      <c r="S77" s="118">
        <v>0.6873243088677885</v>
      </c>
    </row>
    <row r="78" spans="2:20" x14ac:dyDescent="0.25">
      <c r="B78" s="2" t="s">
        <v>84</v>
      </c>
      <c r="C78" s="2" t="s">
        <v>32</v>
      </c>
      <c r="D78" s="2" t="s">
        <v>177</v>
      </c>
      <c r="E78" s="2">
        <v>3</v>
      </c>
      <c r="F78" s="2">
        <v>1165</v>
      </c>
      <c r="G78" s="2">
        <v>0</v>
      </c>
      <c r="H78" s="1">
        <v>44.189759279155965</v>
      </c>
      <c r="I78" s="1">
        <v>0</v>
      </c>
      <c r="J78" s="1">
        <v>34.05065919230416</v>
      </c>
      <c r="K78" s="1">
        <v>0.97013760948951722</v>
      </c>
      <c r="L78" s="1">
        <v>0</v>
      </c>
      <c r="M78" s="1">
        <v>0</v>
      </c>
      <c r="N78" s="1">
        <v>19.592843787221511</v>
      </c>
      <c r="O78" s="1">
        <v>1.1966001318288693</v>
      </c>
      <c r="P78" s="1">
        <v>0</v>
      </c>
      <c r="Q78" s="1">
        <v>0</v>
      </c>
      <c r="R78" s="1">
        <v>100.00000000000001</v>
      </c>
      <c r="S78" s="118">
        <v>0.90048254022493446</v>
      </c>
    </row>
    <row r="79" spans="2:20" x14ac:dyDescent="0.25">
      <c r="B79" s="2" t="s">
        <v>84</v>
      </c>
      <c r="C79" s="2" t="s">
        <v>32</v>
      </c>
      <c r="D79" s="2" t="s">
        <v>19</v>
      </c>
      <c r="E79" s="2">
        <v>3</v>
      </c>
      <c r="F79" s="2">
        <v>1165</v>
      </c>
      <c r="G79" s="2">
        <v>0</v>
      </c>
      <c r="H79" s="1">
        <v>52.003035051619385</v>
      </c>
      <c r="I79" s="1">
        <v>0</v>
      </c>
      <c r="J79" s="1">
        <v>29.597946089713236</v>
      </c>
      <c r="K79" s="1">
        <v>0.87142393994107403</v>
      </c>
      <c r="L79" s="1">
        <v>0</v>
      </c>
      <c r="M79" s="1">
        <v>0</v>
      </c>
      <c r="N79" s="1">
        <v>14.042615025498993</v>
      </c>
      <c r="O79" s="1">
        <v>3.4849798932273095</v>
      </c>
      <c r="P79" s="1">
        <v>0</v>
      </c>
      <c r="Q79" s="1">
        <v>0</v>
      </c>
      <c r="R79" s="1">
        <v>99.999999999999986</v>
      </c>
      <c r="S79" s="118">
        <v>0.69009253812349292</v>
      </c>
    </row>
    <row r="80" spans="2:20" x14ac:dyDescent="0.25">
      <c r="B80" s="2" t="s">
        <v>84</v>
      </c>
      <c r="C80" s="2" t="s">
        <v>32</v>
      </c>
      <c r="D80" s="2" t="s">
        <v>170</v>
      </c>
      <c r="E80" s="2">
        <v>3</v>
      </c>
      <c r="F80" s="2">
        <v>1165</v>
      </c>
      <c r="G80" s="2">
        <v>0</v>
      </c>
      <c r="H80" s="1">
        <v>47.918979881244567</v>
      </c>
      <c r="I80" s="1">
        <v>0</v>
      </c>
      <c r="J80" s="1">
        <v>31.82327702858321</v>
      </c>
      <c r="K80" s="1">
        <v>0.92758726403490044</v>
      </c>
      <c r="L80" s="1">
        <v>0</v>
      </c>
      <c r="M80" s="1">
        <v>0</v>
      </c>
      <c r="N80" s="1">
        <v>16.881007061055822</v>
      </c>
      <c r="O80" s="1">
        <v>2.4491487650815138</v>
      </c>
      <c r="P80" s="1">
        <v>0</v>
      </c>
      <c r="Q80" s="1">
        <v>0</v>
      </c>
      <c r="R80" s="1">
        <v>100.00000000000001</v>
      </c>
      <c r="S80" s="118">
        <v>0.7920564841229647</v>
      </c>
    </row>
    <row r="81" spans="2:20" x14ac:dyDescent="0.25">
      <c r="B81" s="2" t="s">
        <v>84</v>
      </c>
      <c r="C81" s="2" t="s">
        <v>32</v>
      </c>
      <c r="D81" s="2" t="s">
        <v>23</v>
      </c>
      <c r="E81" s="2">
        <v>3</v>
      </c>
      <c r="F81" s="2">
        <v>1165</v>
      </c>
      <c r="G81" s="2">
        <v>0</v>
      </c>
      <c r="H81" s="1">
        <v>54.000009048624349</v>
      </c>
      <c r="I81" s="1">
        <v>0</v>
      </c>
      <c r="J81" s="1">
        <v>30.118023701953675</v>
      </c>
      <c r="K81" s="1">
        <v>1.0205070998997379</v>
      </c>
      <c r="L81" s="1">
        <v>0</v>
      </c>
      <c r="M81" s="1">
        <v>0</v>
      </c>
      <c r="N81" s="1">
        <v>10.609951576961338</v>
      </c>
      <c r="O81" s="1">
        <v>4.2515085725609181</v>
      </c>
      <c r="P81" s="1">
        <v>0</v>
      </c>
      <c r="Q81" s="1">
        <v>0</v>
      </c>
      <c r="R81" s="1">
        <v>100.00000000000001</v>
      </c>
      <c r="S81" s="118">
        <v>0.57967420263362535</v>
      </c>
    </row>
    <row r="82" spans="2:20" x14ac:dyDescent="0.25">
      <c r="B82" s="2" t="s">
        <v>84</v>
      </c>
      <c r="C82" s="2" t="s">
        <v>32</v>
      </c>
      <c r="D82" s="2" t="s">
        <v>75</v>
      </c>
      <c r="E82" s="2">
        <v>3</v>
      </c>
      <c r="F82" s="2">
        <v>1165</v>
      </c>
      <c r="G82" s="2">
        <v>0</v>
      </c>
      <c r="H82" s="1">
        <v>50.497052730893245</v>
      </c>
      <c r="I82" s="1">
        <v>0</v>
      </c>
      <c r="J82" s="1">
        <v>30.40126290871428</v>
      </c>
      <c r="K82" s="1">
        <v>1.1113297590527544</v>
      </c>
      <c r="L82" s="1">
        <v>0</v>
      </c>
      <c r="M82" s="1">
        <v>0</v>
      </c>
      <c r="N82" s="1">
        <v>13.93599241992608</v>
      </c>
      <c r="O82" s="1">
        <v>4.0543621814136506</v>
      </c>
      <c r="P82" s="1">
        <v>0</v>
      </c>
      <c r="Q82" s="1">
        <v>0</v>
      </c>
      <c r="R82" s="1">
        <v>100</v>
      </c>
      <c r="S82" s="118">
        <v>0.65511484755654048</v>
      </c>
    </row>
    <row r="83" spans="2:20" x14ac:dyDescent="0.25">
      <c r="B83" s="55" t="s">
        <v>132</v>
      </c>
      <c r="C83" s="2"/>
      <c r="D83" s="2"/>
      <c r="E83" s="2"/>
      <c r="F83" s="2"/>
      <c r="G83" s="2"/>
      <c r="H83" s="44">
        <f>AVERAGE(H75,H77,H79,H81,H82)</f>
        <v>51.94880233819039</v>
      </c>
      <c r="I83" s="44">
        <f t="shared" ref="I83:S83" si="14">AVERAGE(I75,I77,I79,I81,I82)</f>
        <v>0</v>
      </c>
      <c r="J83" s="44">
        <f t="shared" si="14"/>
        <v>30.012745483009969</v>
      </c>
      <c r="K83" s="44">
        <f t="shared" si="14"/>
        <v>0.99807001055646138</v>
      </c>
      <c r="L83" s="44">
        <f t="shared" si="14"/>
        <v>0</v>
      </c>
      <c r="M83" s="44">
        <f t="shared" si="14"/>
        <v>0</v>
      </c>
      <c r="N83" s="44">
        <f t="shared" si="14"/>
        <v>13.140645389221628</v>
      </c>
      <c r="O83" s="44">
        <f t="shared" si="14"/>
        <v>3.899736779021564</v>
      </c>
      <c r="P83" s="44">
        <f t="shared" si="14"/>
        <v>0</v>
      </c>
      <c r="Q83" s="44">
        <f t="shared" si="14"/>
        <v>0</v>
      </c>
      <c r="R83" s="44"/>
      <c r="S83" s="116">
        <f t="shared" si="14"/>
        <v>0.64914085872862604</v>
      </c>
      <c r="T83" t="s">
        <v>148</v>
      </c>
    </row>
    <row r="84" spans="2:20" x14ac:dyDescent="0.25">
      <c r="B84" s="56" t="s">
        <v>133</v>
      </c>
      <c r="C84" s="8"/>
      <c r="D84" s="8"/>
      <c r="E84" s="8"/>
      <c r="F84" s="8"/>
      <c r="G84" s="8"/>
      <c r="H84" s="45">
        <f>STDEV(H75,H77,H79,H81,H82)</f>
        <v>1.2781808204453278</v>
      </c>
      <c r="I84" s="45">
        <f t="shared" ref="I84:S84" si="15">STDEV(I75,I77,I79,I81,I82)</f>
        <v>0</v>
      </c>
      <c r="J84" s="45">
        <f t="shared" si="15"/>
        <v>0.32093868437788281</v>
      </c>
      <c r="K84" s="45">
        <f t="shared" si="15"/>
        <v>9.0574215298942912E-2</v>
      </c>
      <c r="L84" s="45">
        <f t="shared" si="15"/>
        <v>0</v>
      </c>
      <c r="M84" s="45">
        <f t="shared" si="15"/>
        <v>0</v>
      </c>
      <c r="N84" s="45">
        <f t="shared" si="15"/>
        <v>1.4763917169102718</v>
      </c>
      <c r="O84" s="45">
        <f t="shared" si="15"/>
        <v>0.36237222452512091</v>
      </c>
      <c r="P84" s="45">
        <f t="shared" si="15"/>
        <v>0</v>
      </c>
      <c r="Q84" s="45">
        <f t="shared" si="15"/>
        <v>0</v>
      </c>
      <c r="R84" s="45"/>
      <c r="S84" s="117">
        <f t="shared" si="15"/>
        <v>4.5389997210563242E-2</v>
      </c>
      <c r="T84" t="s">
        <v>148</v>
      </c>
    </row>
    <row r="85" spans="2:20" x14ac:dyDescent="0.25">
      <c r="B85" s="2" t="s">
        <v>26</v>
      </c>
      <c r="C85" s="2" t="s">
        <v>32</v>
      </c>
      <c r="D85" s="2" t="s">
        <v>146</v>
      </c>
      <c r="E85" s="2">
        <v>3</v>
      </c>
      <c r="F85" s="2">
        <v>1140</v>
      </c>
      <c r="G85" s="2">
        <v>0</v>
      </c>
      <c r="H85" s="1">
        <v>51.848260020800559</v>
      </c>
      <c r="I85" s="1">
        <v>0</v>
      </c>
      <c r="J85" s="1">
        <v>29.589207038297097</v>
      </c>
      <c r="K85" s="1">
        <v>1.0629544138884184</v>
      </c>
      <c r="L85" s="1">
        <v>0</v>
      </c>
      <c r="M85" s="1">
        <v>0</v>
      </c>
      <c r="N85" s="1">
        <v>14.337648985763307</v>
      </c>
      <c r="O85" s="1">
        <v>3.161929541250625</v>
      </c>
      <c r="P85" s="1">
        <v>0</v>
      </c>
      <c r="Q85" s="1">
        <v>0</v>
      </c>
      <c r="R85" s="1">
        <v>100.00000000000001</v>
      </c>
      <c r="S85" s="118">
        <v>0.71476165637303291</v>
      </c>
    </row>
    <row r="86" spans="2:20" x14ac:dyDescent="0.25">
      <c r="B86" s="2" t="s">
        <v>26</v>
      </c>
      <c r="C86" s="2" t="s">
        <v>32</v>
      </c>
      <c r="D86" s="2" t="s">
        <v>174</v>
      </c>
      <c r="E86" s="2">
        <v>3</v>
      </c>
      <c r="F86" s="2">
        <v>1140</v>
      </c>
      <c r="G86" s="2">
        <v>0</v>
      </c>
      <c r="H86" s="1">
        <v>47.509849871178801</v>
      </c>
      <c r="I86" s="1">
        <v>0</v>
      </c>
      <c r="J86" s="1">
        <v>32.065496651950859</v>
      </c>
      <c r="K86" s="1">
        <v>1.0112552144849905</v>
      </c>
      <c r="L86" s="1">
        <v>0</v>
      </c>
      <c r="M86" s="1">
        <v>0</v>
      </c>
      <c r="N86" s="1">
        <v>17.345364884198599</v>
      </c>
      <c r="O86" s="1">
        <v>2.068033378186763</v>
      </c>
      <c r="P86" s="1">
        <v>0</v>
      </c>
      <c r="Q86" s="1">
        <v>0</v>
      </c>
      <c r="R86" s="1">
        <v>100.00000000000003</v>
      </c>
      <c r="S86" s="118">
        <v>0.822538968729988</v>
      </c>
    </row>
    <row r="87" spans="2:20" x14ac:dyDescent="0.25">
      <c r="B87" s="2" t="s">
        <v>26</v>
      </c>
      <c r="C87" s="2" t="s">
        <v>32</v>
      </c>
      <c r="D87" s="2" t="s">
        <v>15</v>
      </c>
      <c r="E87" s="2">
        <v>3</v>
      </c>
      <c r="F87" s="2">
        <v>1140</v>
      </c>
      <c r="G87" s="2">
        <v>0</v>
      </c>
      <c r="H87" s="1">
        <v>50.317596725833809</v>
      </c>
      <c r="I87" s="1">
        <v>0</v>
      </c>
      <c r="J87" s="1">
        <v>30.364411818594977</v>
      </c>
      <c r="K87" s="1">
        <v>0.97180251845851928</v>
      </c>
      <c r="L87" s="1">
        <v>0</v>
      </c>
      <c r="M87" s="1">
        <v>0</v>
      </c>
      <c r="N87" s="1">
        <v>15.100640750589124</v>
      </c>
      <c r="O87" s="1">
        <v>3.2455481865235707</v>
      </c>
      <c r="P87" s="1">
        <v>0</v>
      </c>
      <c r="Q87" s="1">
        <v>0</v>
      </c>
      <c r="R87" s="1">
        <v>99.999999999999986</v>
      </c>
      <c r="S87" s="118">
        <v>0.71998163313777419</v>
      </c>
    </row>
    <row r="88" spans="2:20" x14ac:dyDescent="0.25">
      <c r="B88" s="2" t="s">
        <v>26</v>
      </c>
      <c r="C88" s="2" t="s">
        <v>32</v>
      </c>
      <c r="D88" s="2" t="s">
        <v>177</v>
      </c>
      <c r="E88" s="2">
        <v>3</v>
      </c>
      <c r="F88" s="2">
        <v>1140</v>
      </c>
      <c r="G88" s="2">
        <v>0</v>
      </c>
      <c r="H88" s="1">
        <v>45.150516634024434</v>
      </c>
      <c r="I88" s="1">
        <v>0</v>
      </c>
      <c r="J88" s="1">
        <v>33.472641800160481</v>
      </c>
      <c r="K88" s="1">
        <v>1.0539417046183863</v>
      </c>
      <c r="L88" s="1">
        <v>0</v>
      </c>
      <c r="M88" s="1">
        <v>0</v>
      </c>
      <c r="N88" s="1">
        <v>18.210977825708508</v>
      </c>
      <c r="O88" s="1">
        <v>2.1119220354881834</v>
      </c>
      <c r="P88" s="1">
        <v>0</v>
      </c>
      <c r="Q88" s="1">
        <v>0</v>
      </c>
      <c r="R88" s="1">
        <v>99.999999999999986</v>
      </c>
      <c r="S88" s="118">
        <v>0.82654608585089262</v>
      </c>
    </row>
    <row r="89" spans="2:20" x14ac:dyDescent="0.25">
      <c r="B89" s="2" t="s">
        <v>26</v>
      </c>
      <c r="C89" s="2" t="s">
        <v>32</v>
      </c>
      <c r="D89" s="2" t="s">
        <v>19</v>
      </c>
      <c r="E89" s="2">
        <v>3</v>
      </c>
      <c r="F89" s="2">
        <v>1140</v>
      </c>
      <c r="G89" s="2">
        <v>0</v>
      </c>
      <c r="H89" s="1">
        <v>53.539037924803843</v>
      </c>
      <c r="I89" s="1">
        <v>0</v>
      </c>
      <c r="J89" s="1">
        <v>30.227486888455456</v>
      </c>
      <c r="K89" s="1">
        <v>0.91474962346538269</v>
      </c>
      <c r="L89" s="1">
        <v>0</v>
      </c>
      <c r="M89" s="1">
        <v>0</v>
      </c>
      <c r="N89" s="1">
        <v>11.611100363096533</v>
      </c>
      <c r="O89" s="1">
        <v>3.7076252001787866</v>
      </c>
      <c r="P89" s="1">
        <v>0</v>
      </c>
      <c r="Q89" s="1">
        <v>0</v>
      </c>
      <c r="R89" s="1">
        <v>99.999999999999986</v>
      </c>
      <c r="S89" s="118">
        <v>0.63378463187612888</v>
      </c>
    </row>
    <row r="90" spans="2:20" x14ac:dyDescent="0.25">
      <c r="B90" s="2" t="s">
        <v>26</v>
      </c>
      <c r="C90" s="2" t="s">
        <v>32</v>
      </c>
      <c r="D90" s="2" t="s">
        <v>170</v>
      </c>
      <c r="E90" s="2">
        <v>3</v>
      </c>
      <c r="F90" s="2">
        <v>1140</v>
      </c>
      <c r="G90" s="2">
        <v>0</v>
      </c>
      <c r="H90" s="1">
        <v>43.593882266220348</v>
      </c>
      <c r="I90" s="1">
        <v>0</v>
      </c>
      <c r="J90" s="1">
        <v>34.527137247685893</v>
      </c>
      <c r="K90" s="1">
        <v>0.72822388097002566</v>
      </c>
      <c r="L90" s="1">
        <v>0</v>
      </c>
      <c r="M90" s="1">
        <v>0</v>
      </c>
      <c r="N90" s="1">
        <v>20.222439453884402</v>
      </c>
      <c r="O90" s="1">
        <v>0.92831715123933023</v>
      </c>
      <c r="P90" s="1">
        <v>0</v>
      </c>
      <c r="Q90" s="1">
        <v>0</v>
      </c>
      <c r="R90" s="1">
        <v>100</v>
      </c>
      <c r="S90" s="118">
        <v>0.92330281814135839</v>
      </c>
    </row>
    <row r="91" spans="2:20" x14ac:dyDescent="0.25">
      <c r="B91" s="2" t="s">
        <v>26</v>
      </c>
      <c r="C91" s="2" t="s">
        <v>32</v>
      </c>
      <c r="D91" s="2" t="s">
        <v>23</v>
      </c>
      <c r="E91" s="2">
        <v>3</v>
      </c>
      <c r="F91" s="2">
        <v>1140</v>
      </c>
      <c r="G91" s="2">
        <v>0</v>
      </c>
      <c r="H91" s="1">
        <v>50.85344986509088</v>
      </c>
      <c r="I91" s="1">
        <v>0</v>
      </c>
      <c r="J91" s="1">
        <v>30.211148679908266</v>
      </c>
      <c r="K91" s="1">
        <v>1.1108468277041188</v>
      </c>
      <c r="L91" s="1">
        <v>0</v>
      </c>
      <c r="M91" s="1">
        <v>0</v>
      </c>
      <c r="N91" s="1">
        <v>13.828045634209305</v>
      </c>
      <c r="O91" s="1">
        <v>3.9965089930874371</v>
      </c>
      <c r="P91" s="1">
        <v>0</v>
      </c>
      <c r="Q91" s="1">
        <v>0</v>
      </c>
      <c r="R91" s="1">
        <v>100</v>
      </c>
      <c r="S91" s="118">
        <v>0.65660363789191634</v>
      </c>
    </row>
    <row r="92" spans="2:20" x14ac:dyDescent="0.25">
      <c r="B92" s="55" t="s">
        <v>132</v>
      </c>
      <c r="C92" s="2"/>
      <c r="D92" s="2"/>
      <c r="E92" s="2"/>
      <c r="F92" s="2"/>
      <c r="G92" s="2"/>
      <c r="H92" s="44">
        <f>AVERAGE(H85,H87,H89,H91)</f>
        <v>51.639586134132273</v>
      </c>
      <c r="I92" s="44">
        <f t="shared" ref="I92:S92" si="16">AVERAGE(I85,I87,I89,I91)</f>
        <v>0</v>
      </c>
      <c r="J92" s="44">
        <f t="shared" si="16"/>
        <v>30.09806360631395</v>
      </c>
      <c r="K92" s="44">
        <f t="shared" si="16"/>
        <v>1.0150883458791098</v>
      </c>
      <c r="L92" s="44">
        <f t="shared" si="16"/>
        <v>0</v>
      </c>
      <c r="M92" s="44">
        <f t="shared" si="16"/>
        <v>0</v>
      </c>
      <c r="N92" s="44">
        <f t="shared" si="16"/>
        <v>13.719358933414567</v>
      </c>
      <c r="O92" s="44">
        <f t="shared" si="16"/>
        <v>3.5279029802601047</v>
      </c>
      <c r="P92" s="44">
        <f t="shared" si="16"/>
        <v>0</v>
      </c>
      <c r="Q92" s="44">
        <f t="shared" si="16"/>
        <v>0</v>
      </c>
      <c r="R92" s="44"/>
      <c r="S92" s="116">
        <f t="shared" si="16"/>
        <v>0.68128288981971308</v>
      </c>
      <c r="T92" t="s">
        <v>148</v>
      </c>
    </row>
    <row r="93" spans="2:20" x14ac:dyDescent="0.25">
      <c r="B93" s="56" t="s">
        <v>133</v>
      </c>
      <c r="C93" s="8"/>
      <c r="D93" s="8"/>
      <c r="E93" s="8"/>
      <c r="F93" s="8"/>
      <c r="G93" s="8"/>
      <c r="H93" s="45">
        <f>STDEV(H85,H87,H89,H91)</f>
        <v>1.4162306927449266</v>
      </c>
      <c r="I93" s="45">
        <f t="shared" ref="I93:S93" si="17">STDEV(I85,I87,I89,I91)</f>
        <v>0</v>
      </c>
      <c r="J93" s="45">
        <f t="shared" si="17"/>
        <v>0.34612858729538692</v>
      </c>
      <c r="K93" s="45">
        <f t="shared" si="17"/>
        <v>8.832207987286543E-2</v>
      </c>
      <c r="L93" s="45">
        <f t="shared" si="17"/>
        <v>0</v>
      </c>
      <c r="M93" s="45">
        <f t="shared" si="17"/>
        <v>0</v>
      </c>
      <c r="N93" s="45">
        <f t="shared" si="17"/>
        <v>1.4996431848431524</v>
      </c>
      <c r="O93" s="45">
        <f t="shared" si="17"/>
        <v>0.39393419890334275</v>
      </c>
      <c r="P93" s="45">
        <f t="shared" si="17"/>
        <v>0</v>
      </c>
      <c r="Q93" s="45">
        <f t="shared" si="17"/>
        <v>0</v>
      </c>
      <c r="R93" s="45"/>
      <c r="S93" s="117">
        <f t="shared" si="17"/>
        <v>4.2753442464592971E-2</v>
      </c>
      <c r="T93" t="s">
        <v>148</v>
      </c>
    </row>
    <row r="94" spans="2:20" x14ac:dyDescent="0.25">
      <c r="B94" s="2" t="s">
        <v>52</v>
      </c>
      <c r="C94" s="2" t="s">
        <v>32</v>
      </c>
      <c r="D94" s="2" t="s">
        <v>15</v>
      </c>
      <c r="E94" s="2">
        <v>3</v>
      </c>
      <c r="F94" s="2">
        <v>1120</v>
      </c>
      <c r="G94" s="2">
        <v>0</v>
      </c>
      <c r="H94" s="1">
        <v>50.806202882510952</v>
      </c>
      <c r="I94" s="1">
        <v>0</v>
      </c>
      <c r="J94" s="1">
        <v>29.73726874263421</v>
      </c>
      <c r="K94" s="1">
        <v>1.3893370577387694</v>
      </c>
      <c r="L94" s="1">
        <v>0</v>
      </c>
      <c r="M94" s="1">
        <v>0</v>
      </c>
      <c r="N94" s="1">
        <v>15.32037662868213</v>
      </c>
      <c r="O94" s="1">
        <v>2.7468146884339286</v>
      </c>
      <c r="P94" s="1">
        <v>0</v>
      </c>
      <c r="Q94" s="1">
        <v>0</v>
      </c>
      <c r="R94" s="1">
        <v>99.999999999999986</v>
      </c>
      <c r="S94" s="118">
        <v>0.75503696744662474</v>
      </c>
    </row>
    <row r="95" spans="2:20" x14ac:dyDescent="0.25">
      <c r="B95" s="2" t="s">
        <v>52</v>
      </c>
      <c r="C95" s="2" t="s">
        <v>32</v>
      </c>
      <c r="D95" s="2" t="s">
        <v>174</v>
      </c>
      <c r="E95" s="2">
        <v>3</v>
      </c>
      <c r="F95" s="2">
        <v>1120</v>
      </c>
      <c r="G95" s="2">
        <v>0</v>
      </c>
      <c r="H95" s="1">
        <v>44.77296016894887</v>
      </c>
      <c r="I95" s="1">
        <v>0</v>
      </c>
      <c r="J95" s="1">
        <v>33.477255367891225</v>
      </c>
      <c r="K95" s="1">
        <v>0.95865269451179358</v>
      </c>
      <c r="L95" s="1">
        <v>0</v>
      </c>
      <c r="M95" s="1">
        <v>0</v>
      </c>
      <c r="N95" s="1">
        <v>19.861100843994009</v>
      </c>
      <c r="O95" s="1">
        <v>0.93003092465408799</v>
      </c>
      <c r="P95" s="1">
        <v>0</v>
      </c>
      <c r="Q95" s="1">
        <v>0</v>
      </c>
      <c r="R95" s="1">
        <v>100</v>
      </c>
      <c r="S95" s="118">
        <v>0.92188354088270474</v>
      </c>
    </row>
    <row r="96" spans="2:20" x14ac:dyDescent="0.25">
      <c r="B96" s="2" t="s">
        <v>52</v>
      </c>
      <c r="C96" s="2" t="s">
        <v>32</v>
      </c>
      <c r="D96" s="2" t="s">
        <v>17</v>
      </c>
      <c r="E96" s="2">
        <v>3</v>
      </c>
      <c r="F96" s="2">
        <v>1120</v>
      </c>
      <c r="G96" s="2">
        <v>0</v>
      </c>
      <c r="H96" s="1">
        <v>51.492470782130006</v>
      </c>
      <c r="I96" s="1">
        <v>0</v>
      </c>
      <c r="J96" s="1">
        <v>29.754703171715445</v>
      </c>
      <c r="K96" s="1">
        <v>1.0562058487571153</v>
      </c>
      <c r="L96" s="1">
        <v>0</v>
      </c>
      <c r="M96" s="1">
        <v>0</v>
      </c>
      <c r="N96" s="1">
        <v>14.502439651059936</v>
      </c>
      <c r="O96" s="1">
        <v>3.1941805463374986</v>
      </c>
      <c r="P96" s="1">
        <v>0</v>
      </c>
      <c r="Q96" s="1">
        <v>0</v>
      </c>
      <c r="R96" s="1">
        <v>99.999999999999986</v>
      </c>
      <c r="S96" s="118">
        <v>0.71502252613035222</v>
      </c>
    </row>
    <row r="97" spans="2:20" x14ac:dyDescent="0.25">
      <c r="B97" s="2" t="s">
        <v>52</v>
      </c>
      <c r="C97" s="2" t="s">
        <v>32</v>
      </c>
      <c r="D97" s="2" t="s">
        <v>177</v>
      </c>
      <c r="E97" s="2">
        <v>3</v>
      </c>
      <c r="F97" s="2">
        <v>1120</v>
      </c>
      <c r="G97" s="2">
        <v>0</v>
      </c>
      <c r="H97" s="1">
        <v>42.790360862311189</v>
      </c>
      <c r="I97" s="1">
        <v>0</v>
      </c>
      <c r="J97" s="1">
        <v>34.928539309895527</v>
      </c>
      <c r="K97" s="1">
        <v>0.80295655929538257</v>
      </c>
      <c r="L97" s="1">
        <v>0</v>
      </c>
      <c r="M97" s="1">
        <v>0</v>
      </c>
      <c r="N97" s="1">
        <v>20.556717318076508</v>
      </c>
      <c r="O97" s="1">
        <v>0.92142595042140485</v>
      </c>
      <c r="P97" s="1">
        <v>0</v>
      </c>
      <c r="Q97" s="1">
        <v>0</v>
      </c>
      <c r="R97" s="1">
        <v>100.00000000000001</v>
      </c>
      <c r="S97" s="118">
        <v>0.92497450765363654</v>
      </c>
    </row>
    <row r="98" spans="2:20" x14ac:dyDescent="0.25">
      <c r="B98" s="2" t="s">
        <v>52</v>
      </c>
      <c r="C98" s="2" t="s">
        <v>32</v>
      </c>
      <c r="D98" s="2" t="s">
        <v>10</v>
      </c>
      <c r="E98" s="2">
        <v>3</v>
      </c>
      <c r="F98" s="2">
        <v>1120</v>
      </c>
      <c r="G98" s="2">
        <v>0</v>
      </c>
      <c r="H98" s="1">
        <v>54.825183713894681</v>
      </c>
      <c r="I98" s="1">
        <v>0</v>
      </c>
      <c r="J98" s="1">
        <v>29.196154538869454</v>
      </c>
      <c r="K98" s="1">
        <v>1.0462964910859789</v>
      </c>
      <c r="L98" s="1">
        <v>0</v>
      </c>
      <c r="M98" s="1">
        <v>0</v>
      </c>
      <c r="N98" s="1">
        <v>10.771550209291899</v>
      </c>
      <c r="O98" s="1">
        <v>4.160815046857997</v>
      </c>
      <c r="P98" s="1">
        <v>0</v>
      </c>
      <c r="Q98" s="1">
        <v>0</v>
      </c>
      <c r="R98" s="1">
        <v>100.00000000000001</v>
      </c>
      <c r="S98" s="118">
        <v>0.58858406090677462</v>
      </c>
    </row>
    <row r="99" spans="2:20" x14ac:dyDescent="0.25">
      <c r="B99" s="2" t="s">
        <v>52</v>
      </c>
      <c r="C99" s="2" t="s">
        <v>32</v>
      </c>
      <c r="D99" s="2" t="s">
        <v>23</v>
      </c>
      <c r="E99" s="2">
        <v>3</v>
      </c>
      <c r="F99" s="2">
        <v>1120</v>
      </c>
      <c r="G99" s="2">
        <v>0</v>
      </c>
      <c r="H99" s="1">
        <v>53.650509663991407</v>
      </c>
      <c r="I99" s="1">
        <v>0</v>
      </c>
      <c r="J99" s="1">
        <v>29.736674629933233</v>
      </c>
      <c r="K99" s="1">
        <v>1.2181719115016691</v>
      </c>
      <c r="L99" s="1">
        <v>0</v>
      </c>
      <c r="M99" s="1">
        <v>0</v>
      </c>
      <c r="N99" s="1">
        <v>11.280596422484598</v>
      </c>
      <c r="O99" s="1">
        <v>4.1140473720890975</v>
      </c>
      <c r="P99" s="1">
        <v>0</v>
      </c>
      <c r="Q99" s="1">
        <v>0</v>
      </c>
      <c r="R99" s="1">
        <v>100</v>
      </c>
      <c r="S99" s="118">
        <v>0.60242855174051435</v>
      </c>
    </row>
    <row r="100" spans="2:20" x14ac:dyDescent="0.25">
      <c r="B100" s="55" t="s">
        <v>132</v>
      </c>
      <c r="C100" s="2"/>
      <c r="D100" s="2"/>
      <c r="E100" s="2"/>
      <c r="F100" s="2"/>
      <c r="G100" s="2"/>
      <c r="H100" s="44">
        <f>AVERAGE(H94,H96,H98,H99)</f>
        <v>52.693591760631762</v>
      </c>
      <c r="I100" s="44">
        <f t="shared" ref="I100:S100" si="18">AVERAGE(I94,I96,I98,I99)</f>
        <v>0</v>
      </c>
      <c r="J100" s="44">
        <f t="shared" si="18"/>
        <v>29.606200270788086</v>
      </c>
      <c r="K100" s="44">
        <f t="shared" si="18"/>
        <v>1.1775028272708832</v>
      </c>
      <c r="L100" s="44">
        <f t="shared" si="18"/>
        <v>0</v>
      </c>
      <c r="M100" s="44">
        <f t="shared" si="18"/>
        <v>0</v>
      </c>
      <c r="N100" s="44">
        <f t="shared" si="18"/>
        <v>12.96874072787964</v>
      </c>
      <c r="O100" s="44">
        <f t="shared" si="18"/>
        <v>3.5539644134296307</v>
      </c>
      <c r="P100" s="44">
        <f t="shared" si="18"/>
        <v>0</v>
      </c>
      <c r="Q100" s="44">
        <f t="shared" si="18"/>
        <v>0</v>
      </c>
      <c r="R100" s="44"/>
      <c r="S100" s="116">
        <f t="shared" si="18"/>
        <v>0.66526802655606654</v>
      </c>
      <c r="T100" t="s">
        <v>148</v>
      </c>
    </row>
    <row r="101" spans="2:20" x14ac:dyDescent="0.25">
      <c r="B101" s="56" t="s">
        <v>133</v>
      </c>
      <c r="C101" s="8"/>
      <c r="D101" s="8"/>
      <c r="E101" s="8"/>
      <c r="F101" s="8"/>
      <c r="G101" s="8"/>
      <c r="H101" s="45">
        <f>STDEV(H94,H96,H98,H99)</f>
        <v>1.8676459792330906</v>
      </c>
      <c r="I101" s="45">
        <f t="shared" ref="I101:S101" si="19">STDEV(I94,I96,I98,I99)</f>
        <v>0</v>
      </c>
      <c r="J101" s="45">
        <f t="shared" si="19"/>
        <v>0.2734916918634171</v>
      </c>
      <c r="K101" s="45">
        <f t="shared" si="19"/>
        <v>0.161715568475155</v>
      </c>
      <c r="L101" s="45">
        <f t="shared" si="19"/>
        <v>0</v>
      </c>
      <c r="M101" s="45">
        <f t="shared" si="19"/>
        <v>0</v>
      </c>
      <c r="N101" s="45">
        <f t="shared" si="19"/>
        <v>2.2774182142444515</v>
      </c>
      <c r="O101" s="45">
        <f t="shared" si="19"/>
        <v>0.69830645647250422</v>
      </c>
      <c r="P101" s="45">
        <f t="shared" si="19"/>
        <v>0</v>
      </c>
      <c r="Q101" s="45">
        <f t="shared" si="19"/>
        <v>0</v>
      </c>
      <c r="R101" s="45"/>
      <c r="S101" s="117">
        <f t="shared" si="19"/>
        <v>8.2387707738666854E-2</v>
      </c>
      <c r="T101" t="s">
        <v>148</v>
      </c>
    </row>
    <row r="102" spans="2:20" x14ac:dyDescent="0.25">
      <c r="B102" s="2" t="s">
        <v>53</v>
      </c>
      <c r="C102" s="2" t="s">
        <v>32</v>
      </c>
      <c r="D102" s="2" t="s">
        <v>15</v>
      </c>
      <c r="E102" s="2">
        <v>3</v>
      </c>
      <c r="F102" s="2">
        <v>1100</v>
      </c>
      <c r="G102" s="2">
        <v>0</v>
      </c>
      <c r="H102" s="1">
        <v>53.230593189657895</v>
      </c>
      <c r="I102" s="1">
        <v>0</v>
      </c>
      <c r="J102" s="1">
        <v>30.15506666384066</v>
      </c>
      <c r="K102" s="1">
        <v>1.0966943679818393</v>
      </c>
      <c r="L102" s="1">
        <v>0</v>
      </c>
      <c r="M102" s="1">
        <v>0</v>
      </c>
      <c r="N102" s="1">
        <v>11.649119244114619</v>
      </c>
      <c r="O102" s="1">
        <v>3.8685265344049795</v>
      </c>
      <c r="P102" s="1">
        <v>0</v>
      </c>
      <c r="Q102" s="1">
        <v>0</v>
      </c>
      <c r="R102" s="1">
        <v>99.999999999999986</v>
      </c>
      <c r="S102" s="118">
        <v>0.62463637995373844</v>
      </c>
    </row>
    <row r="103" spans="2:20" x14ac:dyDescent="0.25">
      <c r="B103" s="2" t="s">
        <v>53</v>
      </c>
      <c r="C103" s="2" t="s">
        <v>32</v>
      </c>
      <c r="D103" s="2" t="s">
        <v>174</v>
      </c>
      <c r="E103" s="2">
        <v>3</v>
      </c>
      <c r="F103" s="2">
        <v>1100</v>
      </c>
      <c r="G103" s="2">
        <v>0</v>
      </c>
      <c r="H103" s="1">
        <v>46.776380586868022</v>
      </c>
      <c r="I103" s="1">
        <v>0</v>
      </c>
      <c r="J103" s="1">
        <v>32.934512965591928</v>
      </c>
      <c r="K103" s="1">
        <v>0.9980391839532885</v>
      </c>
      <c r="L103" s="1">
        <v>0</v>
      </c>
      <c r="M103" s="1">
        <v>0</v>
      </c>
      <c r="N103" s="1">
        <v>17.728971006909791</v>
      </c>
      <c r="O103" s="1">
        <v>1.5620962566769898</v>
      </c>
      <c r="P103" s="1">
        <v>0</v>
      </c>
      <c r="Q103" s="1">
        <v>0</v>
      </c>
      <c r="R103" s="1">
        <v>100.00000000000001</v>
      </c>
      <c r="S103" s="118">
        <v>0.8624855040329461</v>
      </c>
    </row>
    <row r="104" spans="2:20" x14ac:dyDescent="0.25">
      <c r="B104" s="2" t="s">
        <v>53</v>
      </c>
      <c r="C104" s="2" t="s">
        <v>32</v>
      </c>
      <c r="D104" s="2" t="s">
        <v>17</v>
      </c>
      <c r="E104" s="2">
        <v>3</v>
      </c>
      <c r="F104" s="2">
        <v>1100</v>
      </c>
      <c r="G104" s="2">
        <v>0</v>
      </c>
      <c r="H104" s="1">
        <v>50.417120971512944</v>
      </c>
      <c r="I104" s="1">
        <v>0</v>
      </c>
      <c r="J104" s="1">
        <v>30.612059187307803</v>
      </c>
      <c r="K104" s="1">
        <v>1.1594653227107601</v>
      </c>
      <c r="L104" s="1">
        <v>0</v>
      </c>
      <c r="M104" s="1">
        <v>0</v>
      </c>
      <c r="N104" s="1">
        <v>14.320446802546675</v>
      </c>
      <c r="O104" s="1">
        <v>3.4909077159218209</v>
      </c>
      <c r="P104" s="1">
        <v>0</v>
      </c>
      <c r="Q104" s="1">
        <v>0</v>
      </c>
      <c r="R104" s="1">
        <v>100</v>
      </c>
      <c r="S104" s="118">
        <v>0.69390598006053805</v>
      </c>
    </row>
    <row r="105" spans="2:20" x14ac:dyDescent="0.25">
      <c r="B105" s="2" t="s">
        <v>53</v>
      </c>
      <c r="C105" s="2" t="s">
        <v>32</v>
      </c>
      <c r="D105" s="2" t="s">
        <v>177</v>
      </c>
      <c r="E105" s="2">
        <v>3</v>
      </c>
      <c r="F105" s="2">
        <v>1100</v>
      </c>
      <c r="G105" s="2">
        <v>0</v>
      </c>
      <c r="H105" s="1">
        <v>47.892714116293355</v>
      </c>
      <c r="I105" s="1">
        <v>0</v>
      </c>
      <c r="J105" s="1">
        <v>33.006330317959012</v>
      </c>
      <c r="K105" s="1">
        <v>0.97342624043565917</v>
      </c>
      <c r="L105" s="1">
        <v>0</v>
      </c>
      <c r="M105" s="1">
        <v>0</v>
      </c>
      <c r="N105" s="1">
        <v>15.628743800745568</v>
      </c>
      <c r="O105" s="1">
        <v>2.4987855245664163</v>
      </c>
      <c r="P105" s="1">
        <v>0</v>
      </c>
      <c r="Q105" s="1">
        <v>0</v>
      </c>
      <c r="R105" s="1">
        <v>100.00000000000001</v>
      </c>
      <c r="S105" s="118">
        <v>0.77560309690205331</v>
      </c>
    </row>
    <row r="106" spans="2:20" x14ac:dyDescent="0.25">
      <c r="B106" s="2" t="s">
        <v>53</v>
      </c>
      <c r="C106" s="2" t="s">
        <v>32</v>
      </c>
      <c r="D106" s="2" t="s">
        <v>19</v>
      </c>
      <c r="E106" s="2">
        <v>3</v>
      </c>
      <c r="F106" s="2">
        <v>1100</v>
      </c>
      <c r="G106" s="2">
        <v>0</v>
      </c>
      <c r="H106" s="1">
        <v>52.085308772203284</v>
      </c>
      <c r="I106" s="1">
        <v>0</v>
      </c>
      <c r="J106" s="1">
        <v>29.365503677199335</v>
      </c>
      <c r="K106" s="1">
        <v>1.2136721989486816</v>
      </c>
      <c r="L106" s="1">
        <v>0</v>
      </c>
      <c r="M106" s="1">
        <v>0</v>
      </c>
      <c r="N106" s="1">
        <v>13.546310601609839</v>
      </c>
      <c r="O106" s="1">
        <v>3.7892047500388717</v>
      </c>
      <c r="P106" s="1">
        <v>0</v>
      </c>
      <c r="Q106" s="1">
        <v>0</v>
      </c>
      <c r="R106" s="1">
        <v>100.00000000000001</v>
      </c>
      <c r="S106" s="118">
        <v>0.66393410724776269</v>
      </c>
    </row>
    <row r="107" spans="2:20" x14ac:dyDescent="0.25">
      <c r="B107" s="2" t="s">
        <v>53</v>
      </c>
      <c r="C107" s="2" t="s">
        <v>32</v>
      </c>
      <c r="D107" s="2" t="s">
        <v>170</v>
      </c>
      <c r="E107" s="2">
        <v>3</v>
      </c>
      <c r="F107" s="2">
        <v>1100</v>
      </c>
      <c r="G107" s="2">
        <v>0</v>
      </c>
      <c r="H107" s="1">
        <v>45.666411326290621</v>
      </c>
      <c r="I107" s="1">
        <v>0</v>
      </c>
      <c r="J107" s="1">
        <v>33.297205865066068</v>
      </c>
      <c r="K107" s="1">
        <v>0.88981643543315048</v>
      </c>
      <c r="L107" s="1">
        <v>0</v>
      </c>
      <c r="M107" s="1">
        <v>0</v>
      </c>
      <c r="N107" s="1">
        <v>18.652316345377379</v>
      </c>
      <c r="O107" s="1">
        <v>1.4942500278327826</v>
      </c>
      <c r="P107" s="1">
        <v>0</v>
      </c>
      <c r="Q107" s="1">
        <v>0</v>
      </c>
      <c r="R107" s="1">
        <v>100</v>
      </c>
      <c r="S107" s="118">
        <v>0.8733892052527239</v>
      </c>
    </row>
    <row r="108" spans="2:20" x14ac:dyDescent="0.25">
      <c r="B108" s="2" t="s">
        <v>53</v>
      </c>
      <c r="C108" s="2" t="s">
        <v>32</v>
      </c>
      <c r="D108" s="2" t="s">
        <v>23</v>
      </c>
      <c r="E108" s="2">
        <v>3</v>
      </c>
      <c r="F108" s="2">
        <v>1100</v>
      </c>
      <c r="G108" s="2">
        <v>0</v>
      </c>
      <c r="H108" s="1">
        <v>55.489430045896057</v>
      </c>
      <c r="I108" s="1">
        <v>0</v>
      </c>
      <c r="J108" s="1">
        <v>28.109262023524089</v>
      </c>
      <c r="K108" s="1">
        <v>1.5190134341488555</v>
      </c>
      <c r="L108" s="1">
        <v>0</v>
      </c>
      <c r="M108" s="1">
        <v>0</v>
      </c>
      <c r="N108" s="1">
        <v>10.031236964390263</v>
      </c>
      <c r="O108" s="1">
        <v>4.8510575320407252</v>
      </c>
      <c r="P108" s="1">
        <v>0</v>
      </c>
      <c r="Q108" s="1">
        <v>0</v>
      </c>
      <c r="R108" s="1">
        <v>99.999999999999986</v>
      </c>
      <c r="S108" s="118">
        <v>0.53330680073959169</v>
      </c>
    </row>
    <row r="109" spans="2:20" x14ac:dyDescent="0.25">
      <c r="B109" s="55" t="s">
        <v>132</v>
      </c>
      <c r="C109" s="2"/>
      <c r="D109" s="2"/>
      <c r="E109" s="2"/>
      <c r="F109" s="2"/>
      <c r="G109" s="2"/>
      <c r="H109" s="44">
        <f>AVERAGE(H102,H104,H106,H108)</f>
        <v>52.805613244817543</v>
      </c>
      <c r="I109" s="44">
        <f t="shared" ref="I109:S109" si="20">AVERAGE(I102,I104,I106,I108)</f>
        <v>0</v>
      </c>
      <c r="J109" s="44">
        <f t="shared" si="20"/>
        <v>29.560472887967968</v>
      </c>
      <c r="K109" s="44">
        <f t="shared" si="20"/>
        <v>1.2472113309475341</v>
      </c>
      <c r="L109" s="44">
        <f t="shared" si="20"/>
        <v>0</v>
      </c>
      <c r="M109" s="44">
        <f t="shared" si="20"/>
        <v>0</v>
      </c>
      <c r="N109" s="44">
        <f t="shared" si="20"/>
        <v>12.386778403165348</v>
      </c>
      <c r="O109" s="44">
        <f t="shared" si="20"/>
        <v>3.9999241331015996</v>
      </c>
      <c r="P109" s="44">
        <f t="shared" si="20"/>
        <v>0</v>
      </c>
      <c r="Q109" s="44">
        <f t="shared" si="20"/>
        <v>0</v>
      </c>
      <c r="R109" s="44"/>
      <c r="S109" s="116">
        <f t="shared" si="20"/>
        <v>0.62894581700040775</v>
      </c>
      <c r="T109" t="s">
        <v>148</v>
      </c>
    </row>
    <row r="110" spans="2:20" x14ac:dyDescent="0.25">
      <c r="B110" s="56" t="s">
        <v>133</v>
      </c>
      <c r="C110" s="8"/>
      <c r="D110" s="8"/>
      <c r="E110" s="8"/>
      <c r="F110" s="8"/>
      <c r="G110" s="8"/>
      <c r="H110" s="45">
        <f>STDEV(H102,H104,H106,H108)</f>
        <v>2.1297272476518128</v>
      </c>
      <c r="I110" s="45">
        <f t="shared" ref="I110:S110" si="21">STDEV(I102,I104,I106,I108)</f>
        <v>0</v>
      </c>
      <c r="J110" s="45">
        <f t="shared" si="21"/>
        <v>1.0959625099265471</v>
      </c>
      <c r="K110" s="45">
        <f t="shared" si="21"/>
        <v>0.18739972854996551</v>
      </c>
      <c r="L110" s="45">
        <f t="shared" si="21"/>
        <v>0</v>
      </c>
      <c r="M110" s="45">
        <f t="shared" si="21"/>
        <v>0</v>
      </c>
      <c r="N110" s="45">
        <f t="shared" si="21"/>
        <v>1.9301385876592467</v>
      </c>
      <c r="O110" s="45">
        <f t="shared" si="21"/>
        <v>0.59025242145197798</v>
      </c>
      <c r="P110" s="45">
        <f t="shared" si="21"/>
        <v>0</v>
      </c>
      <c r="Q110" s="45">
        <f t="shared" si="21"/>
        <v>0</v>
      </c>
      <c r="R110" s="45"/>
      <c r="S110" s="117">
        <f t="shared" si="21"/>
        <v>6.9783942561374657E-2</v>
      </c>
      <c r="T110" t="s">
        <v>148</v>
      </c>
    </row>
    <row r="111" spans="2:20" x14ac:dyDescent="0.25">
      <c r="B111" s="19" t="s">
        <v>260</v>
      </c>
      <c r="C111" s="19" t="s">
        <v>32</v>
      </c>
      <c r="D111" s="19" t="s">
        <v>15</v>
      </c>
      <c r="E111" s="19">
        <v>9</v>
      </c>
      <c r="F111" s="19">
        <v>1165</v>
      </c>
      <c r="G111" s="2">
        <v>0</v>
      </c>
      <c r="H111" s="18">
        <v>50.407218516154913</v>
      </c>
      <c r="I111" s="18">
        <v>0</v>
      </c>
      <c r="J111" s="18">
        <v>30.750696479067585</v>
      </c>
      <c r="K111" s="18">
        <v>1.032639245144843</v>
      </c>
      <c r="L111" s="18">
        <v>0</v>
      </c>
      <c r="M111" s="18">
        <v>0</v>
      </c>
      <c r="N111" s="18">
        <v>13.994137121566876</v>
      </c>
      <c r="O111" s="18">
        <v>3.8153086380657908</v>
      </c>
      <c r="P111" s="18">
        <v>0</v>
      </c>
      <c r="Q111" s="18">
        <v>0</v>
      </c>
      <c r="R111" s="18">
        <v>100.00000000000001</v>
      </c>
      <c r="S111" s="119">
        <v>0.66963495912871207</v>
      </c>
    </row>
    <row r="112" spans="2:20" x14ac:dyDescent="0.25">
      <c r="B112" s="19" t="s">
        <v>27</v>
      </c>
      <c r="C112" s="19" t="s">
        <v>32</v>
      </c>
      <c r="D112" s="19" t="s">
        <v>174</v>
      </c>
      <c r="E112" s="19">
        <v>9</v>
      </c>
      <c r="F112" s="19">
        <v>1165</v>
      </c>
      <c r="G112" s="2">
        <v>0</v>
      </c>
      <c r="H112" s="18">
        <v>49.206352723785884</v>
      </c>
      <c r="I112" s="18">
        <v>0</v>
      </c>
      <c r="J112" s="18">
        <v>31.517938206427353</v>
      </c>
      <c r="K112" s="18">
        <v>0.73915439650086834</v>
      </c>
      <c r="L112" s="18">
        <v>0</v>
      </c>
      <c r="M112" s="18">
        <v>0</v>
      </c>
      <c r="N112" s="18">
        <v>15.832532671692981</v>
      </c>
      <c r="O112" s="18">
        <v>2.7040220015929126</v>
      </c>
      <c r="P112" s="18">
        <v>0</v>
      </c>
      <c r="Q112" s="18">
        <v>0</v>
      </c>
      <c r="R112" s="18">
        <v>100.00000000000001</v>
      </c>
      <c r="S112" s="119">
        <v>0.76391130975798172</v>
      </c>
    </row>
    <row r="113" spans="2:20" x14ac:dyDescent="0.25">
      <c r="B113" s="19" t="s">
        <v>27</v>
      </c>
      <c r="C113" s="19" t="s">
        <v>32</v>
      </c>
      <c r="D113" s="19" t="s">
        <v>17</v>
      </c>
      <c r="E113" s="19">
        <v>9</v>
      </c>
      <c r="F113" s="19">
        <v>1165</v>
      </c>
      <c r="G113" s="2">
        <v>0</v>
      </c>
      <c r="H113" s="18">
        <v>51.952721582134956</v>
      </c>
      <c r="I113" s="18">
        <v>0</v>
      </c>
      <c r="J113" s="18">
        <v>29.536638542234936</v>
      </c>
      <c r="K113" s="18">
        <v>1.150656161310174</v>
      </c>
      <c r="L113" s="18">
        <v>0</v>
      </c>
      <c r="M113" s="18">
        <v>0</v>
      </c>
      <c r="N113" s="18">
        <v>13.507286151746195</v>
      </c>
      <c r="O113" s="18">
        <v>3.8526975625737245</v>
      </c>
      <c r="P113" s="18">
        <v>0</v>
      </c>
      <c r="Q113" s="18">
        <v>0</v>
      </c>
      <c r="R113" s="18">
        <v>100</v>
      </c>
      <c r="S113" s="119">
        <v>0.65956880998538681</v>
      </c>
    </row>
    <row r="114" spans="2:20" x14ac:dyDescent="0.25">
      <c r="B114" s="19" t="s">
        <v>27</v>
      </c>
      <c r="C114" s="19" t="s">
        <v>32</v>
      </c>
      <c r="D114" s="19" t="s">
        <v>177</v>
      </c>
      <c r="E114" s="19">
        <v>9</v>
      </c>
      <c r="F114" s="19">
        <v>1165</v>
      </c>
      <c r="G114" s="2">
        <v>0</v>
      </c>
      <c r="H114" s="18">
        <v>46.841518602604602</v>
      </c>
      <c r="I114" s="18">
        <v>0</v>
      </c>
      <c r="J114" s="18">
        <v>34.865652323649954</v>
      </c>
      <c r="K114" s="18">
        <v>0.64538349294679664</v>
      </c>
      <c r="L114" s="18">
        <v>0</v>
      </c>
      <c r="M114" s="18">
        <v>0</v>
      </c>
      <c r="N114" s="18">
        <v>15.565798138016994</v>
      </c>
      <c r="O114" s="18">
        <v>2.0816474427816365</v>
      </c>
      <c r="P114" s="18">
        <v>0</v>
      </c>
      <c r="Q114" s="18">
        <v>0</v>
      </c>
      <c r="R114" s="18">
        <v>99.999999999999957</v>
      </c>
      <c r="S114" s="119">
        <v>0.80515556830717383</v>
      </c>
    </row>
    <row r="115" spans="2:20" x14ac:dyDescent="0.25">
      <c r="B115" s="2" t="s">
        <v>27</v>
      </c>
      <c r="C115" s="2" t="s">
        <v>32</v>
      </c>
      <c r="D115" s="2" t="s">
        <v>19</v>
      </c>
      <c r="E115" s="2">
        <v>9</v>
      </c>
      <c r="F115" s="2">
        <v>1165</v>
      </c>
      <c r="G115" s="2">
        <v>0</v>
      </c>
      <c r="H115" s="1">
        <v>52.754801371027391</v>
      </c>
      <c r="I115" s="1">
        <v>0</v>
      </c>
      <c r="J115" s="1">
        <v>29.113785894203744</v>
      </c>
      <c r="K115" s="1">
        <v>1.122793816253997</v>
      </c>
      <c r="L115" s="1">
        <v>0</v>
      </c>
      <c r="M115" s="1">
        <v>0</v>
      </c>
      <c r="N115" s="1">
        <v>12.930386763866832</v>
      </c>
      <c r="O115" s="1">
        <v>4.0782321546480365</v>
      </c>
      <c r="P115" s="1">
        <v>0</v>
      </c>
      <c r="Q115" s="1">
        <v>0</v>
      </c>
      <c r="R115" s="1">
        <v>100</v>
      </c>
      <c r="S115" s="118">
        <v>0.63664551350957521</v>
      </c>
    </row>
    <row r="116" spans="2:20" x14ac:dyDescent="0.25">
      <c r="B116" s="2" t="s">
        <v>27</v>
      </c>
      <c r="C116" s="2" t="s">
        <v>32</v>
      </c>
      <c r="D116" s="2" t="s">
        <v>170</v>
      </c>
      <c r="E116" s="2">
        <v>9</v>
      </c>
      <c r="F116" s="2">
        <v>1165</v>
      </c>
      <c r="G116" s="2">
        <v>0</v>
      </c>
      <c r="H116" s="1">
        <v>42.505846057980897</v>
      </c>
      <c r="I116" s="1">
        <v>0</v>
      </c>
      <c r="J116" s="1">
        <v>35.23185642389879</v>
      </c>
      <c r="K116" s="1">
        <v>1.2364252069011841</v>
      </c>
      <c r="L116" s="1">
        <v>0</v>
      </c>
      <c r="M116" s="1">
        <v>0</v>
      </c>
      <c r="N116" s="1">
        <v>20.068350261647399</v>
      </c>
      <c r="O116" s="1">
        <v>0.95752204957173248</v>
      </c>
      <c r="P116" s="1">
        <v>0</v>
      </c>
      <c r="Q116" s="1">
        <v>0</v>
      </c>
      <c r="R116" s="1">
        <v>100.00000000000001</v>
      </c>
      <c r="S116" s="118">
        <v>0.92052254435579417</v>
      </c>
    </row>
    <row r="117" spans="2:20" x14ac:dyDescent="0.25">
      <c r="B117" s="2" t="s">
        <v>27</v>
      </c>
      <c r="C117" s="2" t="s">
        <v>32</v>
      </c>
      <c r="D117" s="2" t="s">
        <v>23</v>
      </c>
      <c r="E117" s="2">
        <v>9</v>
      </c>
      <c r="F117" s="2">
        <v>1165</v>
      </c>
      <c r="G117" s="2">
        <v>0</v>
      </c>
      <c r="H117" s="1">
        <v>52.450907676607969</v>
      </c>
      <c r="I117" s="1">
        <v>0</v>
      </c>
      <c r="J117" s="1">
        <v>29.256705710253655</v>
      </c>
      <c r="K117" s="1">
        <v>1.0906954330494645</v>
      </c>
      <c r="L117" s="1">
        <v>0</v>
      </c>
      <c r="M117" s="1">
        <v>0</v>
      </c>
      <c r="N117" s="1">
        <v>13.11657437383562</v>
      </c>
      <c r="O117" s="1">
        <v>4.0851168062532857</v>
      </c>
      <c r="P117" s="1">
        <v>0</v>
      </c>
      <c r="Q117" s="1">
        <v>0</v>
      </c>
      <c r="R117" s="1">
        <v>99.999999999999986</v>
      </c>
      <c r="S117" s="118">
        <v>0.63955746251390422</v>
      </c>
    </row>
    <row r="118" spans="2:20" x14ac:dyDescent="0.25">
      <c r="B118" s="2" t="s">
        <v>27</v>
      </c>
      <c r="C118" s="2" t="s">
        <v>32</v>
      </c>
      <c r="D118" s="2" t="s">
        <v>85</v>
      </c>
      <c r="E118" s="2">
        <v>9</v>
      </c>
      <c r="F118" s="2">
        <v>1165</v>
      </c>
      <c r="G118" s="2">
        <v>0</v>
      </c>
      <c r="H118" s="1">
        <v>52.883641322943461</v>
      </c>
      <c r="I118" s="1">
        <v>0</v>
      </c>
      <c r="J118" s="1">
        <v>28.947936446315968</v>
      </c>
      <c r="K118" s="1">
        <v>1.1528145023656751</v>
      </c>
      <c r="L118" s="1">
        <v>0</v>
      </c>
      <c r="M118" s="1">
        <v>0</v>
      </c>
      <c r="N118" s="1">
        <v>12.919361582833178</v>
      </c>
      <c r="O118" s="1">
        <v>4.0962461455417323</v>
      </c>
      <c r="P118" s="1">
        <v>0</v>
      </c>
      <c r="Q118" s="1">
        <v>0</v>
      </c>
      <c r="R118" s="1">
        <v>100</v>
      </c>
      <c r="S118" s="118">
        <v>0.63542776283201419</v>
      </c>
    </row>
    <row r="119" spans="2:20" x14ac:dyDescent="0.25">
      <c r="B119" s="2" t="s">
        <v>27</v>
      </c>
      <c r="C119" s="2" t="s">
        <v>32</v>
      </c>
      <c r="D119" s="2" t="s">
        <v>176</v>
      </c>
      <c r="E119" s="2">
        <v>9</v>
      </c>
      <c r="F119" s="2">
        <v>1165</v>
      </c>
      <c r="G119" s="2">
        <v>0</v>
      </c>
      <c r="H119" s="1">
        <v>46.841518602604602</v>
      </c>
      <c r="I119" s="1">
        <v>0</v>
      </c>
      <c r="J119" s="1">
        <v>34.865652323649954</v>
      </c>
      <c r="K119" s="1">
        <v>0.64538349294679664</v>
      </c>
      <c r="L119" s="1">
        <v>0</v>
      </c>
      <c r="M119" s="1">
        <v>0</v>
      </c>
      <c r="N119" s="1">
        <v>15.565798138016994</v>
      </c>
      <c r="O119" s="1">
        <v>2.0816474427816365</v>
      </c>
      <c r="P119" s="1">
        <v>0</v>
      </c>
      <c r="Q119" s="1">
        <v>0</v>
      </c>
      <c r="R119" s="1">
        <v>99.999999999999957</v>
      </c>
      <c r="S119" s="118">
        <v>0.80515556830717383</v>
      </c>
    </row>
    <row r="120" spans="2:20" x14ac:dyDescent="0.25">
      <c r="B120" s="55" t="s">
        <v>132</v>
      </c>
      <c r="C120" s="2"/>
      <c r="D120" s="2"/>
      <c r="E120" s="2"/>
      <c r="F120" s="2"/>
      <c r="G120" s="2"/>
      <c r="H120" s="44">
        <f>AVERAGE(H111,H113,H115,H117,H118)</f>
        <v>52.089858093773742</v>
      </c>
      <c r="I120" s="44">
        <f t="shared" ref="I120:S120" si="22">AVERAGE(I111,I113,I115,I117,I118)</f>
        <v>0</v>
      </c>
      <c r="J120" s="44">
        <f t="shared" si="22"/>
        <v>29.521152614415179</v>
      </c>
      <c r="K120" s="44">
        <f t="shared" si="22"/>
        <v>1.1099198316248309</v>
      </c>
      <c r="L120" s="44">
        <f t="shared" si="22"/>
        <v>0</v>
      </c>
      <c r="M120" s="44">
        <f t="shared" si="22"/>
        <v>0</v>
      </c>
      <c r="N120" s="44">
        <f t="shared" si="22"/>
        <v>13.293549198769739</v>
      </c>
      <c r="O120" s="44">
        <f t="shared" si="22"/>
        <v>3.9855202614165135</v>
      </c>
      <c r="P120" s="44">
        <f t="shared" si="22"/>
        <v>0</v>
      </c>
      <c r="Q120" s="44">
        <f t="shared" si="22"/>
        <v>0</v>
      </c>
      <c r="R120" s="44"/>
      <c r="S120" s="116">
        <f t="shared" si="22"/>
        <v>0.64816690159391843</v>
      </c>
      <c r="T120" t="s">
        <v>148</v>
      </c>
    </row>
    <row r="121" spans="2:20" x14ac:dyDescent="0.25">
      <c r="B121" s="56" t="s">
        <v>133</v>
      </c>
      <c r="C121" s="8"/>
      <c r="D121" s="8"/>
      <c r="E121" s="8"/>
      <c r="F121" s="8"/>
      <c r="G121" s="8"/>
      <c r="H121" s="45">
        <f>STDEV(H111,H113,H115,H117,H118)</f>
        <v>1.0065635286873882</v>
      </c>
      <c r="I121" s="45">
        <f t="shared" ref="I121:S121" si="23">STDEV(I111,I113,I115,I117,I118)</f>
        <v>0</v>
      </c>
      <c r="J121" s="45">
        <f t="shared" si="23"/>
        <v>0.72049887478947405</v>
      </c>
      <c r="K121" s="45">
        <f t="shared" si="23"/>
        <v>5.0017515336394529E-2</v>
      </c>
      <c r="L121" s="45">
        <f t="shared" si="23"/>
        <v>0</v>
      </c>
      <c r="M121" s="45">
        <f t="shared" si="23"/>
        <v>0</v>
      </c>
      <c r="N121" s="45">
        <f t="shared" si="23"/>
        <v>0.45818400707091056</v>
      </c>
      <c r="O121" s="45">
        <f t="shared" si="23"/>
        <v>0.13909444125923792</v>
      </c>
      <c r="P121" s="45">
        <f t="shared" si="23"/>
        <v>0</v>
      </c>
      <c r="Q121" s="45">
        <f t="shared" si="23"/>
        <v>0</v>
      </c>
      <c r="R121" s="45"/>
      <c r="S121" s="117">
        <f t="shared" si="23"/>
        <v>1.5492187469352254E-2</v>
      </c>
      <c r="T121" t="s">
        <v>148</v>
      </c>
    </row>
    <row r="122" spans="2:20" x14ac:dyDescent="0.25">
      <c r="B122" s="19" t="s">
        <v>155</v>
      </c>
      <c r="C122" s="19" t="s">
        <v>32</v>
      </c>
      <c r="D122" s="19" t="s">
        <v>15</v>
      </c>
      <c r="E122" s="19">
        <v>9</v>
      </c>
      <c r="F122" s="19">
        <v>1140</v>
      </c>
      <c r="G122" s="2">
        <v>0</v>
      </c>
      <c r="H122" s="18">
        <v>53.720714100843068</v>
      </c>
      <c r="I122" s="18">
        <v>0</v>
      </c>
      <c r="J122" s="18">
        <v>28.647407238402749</v>
      </c>
      <c r="K122" s="18">
        <v>1.1502906095370344</v>
      </c>
      <c r="L122" s="18">
        <v>0</v>
      </c>
      <c r="M122" s="18">
        <v>0</v>
      </c>
      <c r="N122" s="18">
        <v>12.417165701327075</v>
      </c>
      <c r="O122" s="18">
        <v>4.0644223498900711</v>
      </c>
      <c r="P122" s="18">
        <v>0</v>
      </c>
      <c r="Q122" s="18">
        <v>0</v>
      </c>
      <c r="R122" s="18">
        <v>100</v>
      </c>
      <c r="S122" s="119">
        <v>0.62801857259557847</v>
      </c>
    </row>
    <row r="123" spans="2:20" x14ac:dyDescent="0.25">
      <c r="B123" s="19" t="s">
        <v>155</v>
      </c>
      <c r="C123" s="19" t="s">
        <v>32</v>
      </c>
      <c r="D123" s="19" t="s">
        <v>174</v>
      </c>
      <c r="E123" s="19">
        <v>9</v>
      </c>
      <c r="F123" s="19">
        <v>1140</v>
      </c>
      <c r="G123" s="2">
        <v>0</v>
      </c>
      <c r="H123" s="18">
        <v>48.443393151814682</v>
      </c>
      <c r="I123" s="18">
        <v>0</v>
      </c>
      <c r="J123" s="18">
        <v>31.818801910328727</v>
      </c>
      <c r="K123" s="18">
        <v>0.90732255938244744</v>
      </c>
      <c r="L123" s="18">
        <v>0</v>
      </c>
      <c r="M123" s="18">
        <v>0</v>
      </c>
      <c r="N123" s="18">
        <v>16.415312483866483</v>
      </c>
      <c r="O123" s="18">
        <v>2.4151698946076485</v>
      </c>
      <c r="P123" s="18">
        <v>0</v>
      </c>
      <c r="Q123" s="18">
        <v>0</v>
      </c>
      <c r="R123" s="18">
        <v>99.999999999999986</v>
      </c>
      <c r="S123" s="119">
        <v>0.78974060321153994</v>
      </c>
    </row>
    <row r="124" spans="2:20" x14ac:dyDescent="0.25">
      <c r="B124" s="75" t="s">
        <v>155</v>
      </c>
      <c r="C124" s="2" t="s">
        <v>32</v>
      </c>
      <c r="D124" s="2" t="s">
        <v>17</v>
      </c>
      <c r="E124" s="2">
        <v>9</v>
      </c>
      <c r="F124" s="2">
        <v>1140</v>
      </c>
      <c r="G124" s="2">
        <v>0</v>
      </c>
      <c r="H124" s="1">
        <v>51.769969151713759</v>
      </c>
      <c r="I124" s="1">
        <v>0</v>
      </c>
      <c r="J124" s="1">
        <v>31.268926799819184</v>
      </c>
      <c r="K124" s="1">
        <v>0.996147003477583</v>
      </c>
      <c r="L124" s="1">
        <v>0</v>
      </c>
      <c r="M124" s="1">
        <v>0</v>
      </c>
      <c r="N124" s="1">
        <v>11.483926657794708</v>
      </c>
      <c r="O124" s="1">
        <v>4.4810303871947648</v>
      </c>
      <c r="P124" s="1">
        <v>0</v>
      </c>
      <c r="Q124" s="1">
        <v>0</v>
      </c>
      <c r="R124" s="1">
        <v>100</v>
      </c>
      <c r="S124" s="118">
        <v>0.58613564305538401</v>
      </c>
    </row>
    <row r="125" spans="2:20" x14ac:dyDescent="0.25">
      <c r="B125" s="75" t="s">
        <v>155</v>
      </c>
      <c r="C125" s="2" t="s">
        <v>32</v>
      </c>
      <c r="D125" s="2" t="s">
        <v>177</v>
      </c>
      <c r="E125" s="2">
        <v>9</v>
      </c>
      <c r="F125" s="2">
        <v>1140</v>
      </c>
      <c r="G125" s="2">
        <v>0</v>
      </c>
      <c r="H125" s="1">
        <v>44.209468799446171</v>
      </c>
      <c r="I125" s="1">
        <v>0</v>
      </c>
      <c r="J125" s="1">
        <v>34.302095627845659</v>
      </c>
      <c r="K125" s="1">
        <v>0.80749785343448677</v>
      </c>
      <c r="L125" s="1">
        <v>0</v>
      </c>
      <c r="M125" s="1">
        <v>0</v>
      </c>
      <c r="N125" s="1">
        <v>19.706686672539359</v>
      </c>
      <c r="O125" s="1">
        <v>0.97425104673431573</v>
      </c>
      <c r="P125" s="1">
        <v>0</v>
      </c>
      <c r="Q125" s="1">
        <v>0</v>
      </c>
      <c r="R125" s="1">
        <v>99.999999999999986</v>
      </c>
      <c r="S125" s="118">
        <v>0.91788578792862452</v>
      </c>
    </row>
    <row r="126" spans="2:20" x14ac:dyDescent="0.25">
      <c r="B126" s="75" t="s">
        <v>155</v>
      </c>
      <c r="C126" s="2" t="s">
        <v>32</v>
      </c>
      <c r="D126" s="2" t="s">
        <v>19</v>
      </c>
      <c r="E126" s="2">
        <v>9</v>
      </c>
      <c r="F126" s="2">
        <v>1140</v>
      </c>
      <c r="G126" s="2">
        <v>0</v>
      </c>
      <c r="H126" s="1">
        <v>50.84510407040559</v>
      </c>
      <c r="I126" s="1">
        <v>0</v>
      </c>
      <c r="J126" s="1">
        <v>30.081597493148422</v>
      </c>
      <c r="K126" s="1">
        <v>1.2300214186478473</v>
      </c>
      <c r="L126" s="1">
        <v>0</v>
      </c>
      <c r="M126" s="1">
        <v>0</v>
      </c>
      <c r="N126" s="1">
        <v>13.682819002383782</v>
      </c>
      <c r="O126" s="1">
        <v>4.1604580154143598</v>
      </c>
      <c r="P126" s="1">
        <v>0</v>
      </c>
      <c r="Q126" s="1">
        <v>0</v>
      </c>
      <c r="R126" s="1">
        <v>100.00000000000001</v>
      </c>
      <c r="S126" s="118">
        <v>0.64506888641863447</v>
      </c>
    </row>
    <row r="127" spans="2:20" x14ac:dyDescent="0.25">
      <c r="B127" s="75" t="s">
        <v>155</v>
      </c>
      <c r="C127" s="2" t="s">
        <v>32</v>
      </c>
      <c r="D127" s="2" t="s">
        <v>170</v>
      </c>
      <c r="E127" s="2">
        <v>9</v>
      </c>
      <c r="F127" s="2">
        <v>1140</v>
      </c>
      <c r="G127" s="2">
        <v>0</v>
      </c>
      <c r="H127" s="1">
        <v>47.542993231031403</v>
      </c>
      <c r="I127" s="1">
        <v>0</v>
      </c>
      <c r="J127" s="1">
        <v>32.161000732128556</v>
      </c>
      <c r="K127" s="1">
        <v>1.0334073681715066</v>
      </c>
      <c r="L127" s="1">
        <v>0</v>
      </c>
      <c r="M127" s="1">
        <v>0</v>
      </c>
      <c r="N127" s="1">
        <v>17.032632786053583</v>
      </c>
      <c r="O127" s="1">
        <v>2.2299658826149571</v>
      </c>
      <c r="P127" s="1">
        <v>0</v>
      </c>
      <c r="Q127" s="1">
        <v>0</v>
      </c>
      <c r="R127" s="1">
        <v>100.00000000000001</v>
      </c>
      <c r="S127" s="118">
        <v>0.80846431279789088</v>
      </c>
    </row>
    <row r="128" spans="2:20" x14ac:dyDescent="0.25">
      <c r="B128" s="19" t="s">
        <v>155</v>
      </c>
      <c r="C128" s="19" t="s">
        <v>32</v>
      </c>
      <c r="D128" s="19" t="s">
        <v>83</v>
      </c>
      <c r="E128" s="19">
        <v>9</v>
      </c>
      <c r="F128" s="19">
        <v>1140</v>
      </c>
      <c r="G128" s="2">
        <v>0</v>
      </c>
      <c r="H128" s="18">
        <v>53.400846592146294</v>
      </c>
      <c r="I128" s="18">
        <v>0</v>
      </c>
      <c r="J128" s="18">
        <v>29.943175912326495</v>
      </c>
      <c r="K128" s="18">
        <v>0.84188586638557394</v>
      </c>
      <c r="L128" s="18">
        <v>0</v>
      </c>
      <c r="M128" s="18">
        <v>0</v>
      </c>
      <c r="N128" s="18">
        <v>11.531479104874249</v>
      </c>
      <c r="O128" s="18">
        <v>4.2826125242674005</v>
      </c>
      <c r="P128" s="18">
        <v>0</v>
      </c>
      <c r="Q128" s="18">
        <v>0</v>
      </c>
      <c r="R128" s="18">
        <v>100.00000000000001</v>
      </c>
      <c r="S128" s="119">
        <v>0.59807123079284652</v>
      </c>
    </row>
    <row r="129" spans="2:20" x14ac:dyDescent="0.25">
      <c r="B129" s="19" t="s">
        <v>155</v>
      </c>
      <c r="C129" s="19" t="s">
        <v>32</v>
      </c>
      <c r="D129" s="19" t="s">
        <v>175</v>
      </c>
      <c r="E129" s="19">
        <v>9</v>
      </c>
      <c r="F129" s="19">
        <v>1140</v>
      </c>
      <c r="G129" s="2">
        <v>0</v>
      </c>
      <c r="H129" s="18">
        <v>46.110649579010037</v>
      </c>
      <c r="I129" s="18">
        <v>0</v>
      </c>
      <c r="J129" s="18">
        <v>36.027277620059728</v>
      </c>
      <c r="K129" s="18">
        <v>0</v>
      </c>
      <c r="L129" s="18">
        <v>0</v>
      </c>
      <c r="M129" s="18">
        <v>0</v>
      </c>
      <c r="N129" s="18">
        <v>16.957327240907944</v>
      </c>
      <c r="O129" s="18">
        <v>0.90474556002230233</v>
      </c>
      <c r="P129" s="18">
        <v>0</v>
      </c>
      <c r="Q129" s="18">
        <v>0</v>
      </c>
      <c r="R129" s="18">
        <v>100.00000000000001</v>
      </c>
      <c r="S129" s="119">
        <v>0.91195311692151249</v>
      </c>
    </row>
    <row r="130" spans="2:20" x14ac:dyDescent="0.25">
      <c r="B130" s="55" t="s">
        <v>132</v>
      </c>
      <c r="C130" s="19"/>
      <c r="D130" s="19"/>
      <c r="E130" s="19"/>
      <c r="F130" s="19"/>
      <c r="G130" s="2"/>
      <c r="H130" s="73">
        <f>AVERAGE(H122,H124,H126,H128)</f>
        <v>52.434158478777178</v>
      </c>
      <c r="I130" s="73">
        <f t="shared" ref="I130:S130" si="24">AVERAGE(I122,I124,I126,I128)</f>
        <v>0</v>
      </c>
      <c r="J130" s="73">
        <f t="shared" si="24"/>
        <v>29.985276860924213</v>
      </c>
      <c r="K130" s="73">
        <f t="shared" si="24"/>
        <v>1.0545862245120097</v>
      </c>
      <c r="L130" s="73">
        <f t="shared" si="24"/>
        <v>0</v>
      </c>
      <c r="M130" s="73">
        <f t="shared" si="24"/>
        <v>0</v>
      </c>
      <c r="N130" s="73">
        <f t="shared" si="24"/>
        <v>12.278847616594954</v>
      </c>
      <c r="O130" s="73">
        <f t="shared" si="24"/>
        <v>4.247130819191649</v>
      </c>
      <c r="P130" s="73">
        <f t="shared" si="24"/>
        <v>0</v>
      </c>
      <c r="Q130" s="73">
        <f t="shared" si="24"/>
        <v>0</v>
      </c>
      <c r="R130" s="73"/>
      <c r="S130" s="120">
        <f t="shared" si="24"/>
        <v>0.61432358321561087</v>
      </c>
      <c r="T130" t="s">
        <v>148</v>
      </c>
    </row>
    <row r="131" spans="2:20" x14ac:dyDescent="0.25">
      <c r="B131" s="56" t="s">
        <v>133</v>
      </c>
      <c r="C131" s="20"/>
      <c r="D131" s="20"/>
      <c r="E131" s="20"/>
      <c r="F131" s="20"/>
      <c r="G131" s="8"/>
      <c r="H131" s="74">
        <f>STDEV(H122,H124,H126,H128)</f>
        <v>1.3608762682120941</v>
      </c>
      <c r="I131" s="74">
        <f t="shared" ref="I131:S131" si="25">STDEV(I122,I124,I126,I128)</f>
        <v>0</v>
      </c>
      <c r="J131" s="74">
        <f t="shared" si="25"/>
        <v>1.0721788480403949</v>
      </c>
      <c r="K131" s="74">
        <f t="shared" si="25"/>
        <v>0.1718462700174416</v>
      </c>
      <c r="L131" s="74">
        <f t="shared" si="25"/>
        <v>0</v>
      </c>
      <c r="M131" s="74">
        <f t="shared" si="25"/>
        <v>0</v>
      </c>
      <c r="N131" s="74">
        <f t="shared" si="25"/>
        <v>1.0296806248750612</v>
      </c>
      <c r="O131" s="74">
        <f t="shared" si="25"/>
        <v>0.17968724586186677</v>
      </c>
      <c r="P131" s="74">
        <f t="shared" si="25"/>
        <v>0</v>
      </c>
      <c r="Q131" s="74">
        <f t="shared" si="25"/>
        <v>0</v>
      </c>
      <c r="R131" s="74"/>
      <c r="S131" s="121">
        <f t="shared" si="25"/>
        <v>2.7027919718404417E-2</v>
      </c>
      <c r="T131" t="s">
        <v>148</v>
      </c>
    </row>
    <row r="132" spans="2:20" x14ac:dyDescent="0.25">
      <c r="B132" s="19" t="s">
        <v>156</v>
      </c>
      <c r="C132" s="19" t="s">
        <v>32</v>
      </c>
      <c r="D132" s="19" t="s">
        <v>15</v>
      </c>
      <c r="E132" s="19">
        <v>9</v>
      </c>
      <c r="F132" s="19">
        <v>1140</v>
      </c>
      <c r="G132" s="2">
        <v>0</v>
      </c>
      <c r="H132" s="18">
        <v>51.646654750289237</v>
      </c>
      <c r="I132" s="18">
        <v>0</v>
      </c>
      <c r="J132" s="18">
        <v>29.514118585817876</v>
      </c>
      <c r="K132" s="18">
        <v>1.0348907711475952</v>
      </c>
      <c r="L132" s="18">
        <v>0</v>
      </c>
      <c r="M132" s="18">
        <v>0</v>
      </c>
      <c r="N132" s="18">
        <v>14.500966032900763</v>
      </c>
      <c r="O132" s="18">
        <v>3.303369859844516</v>
      </c>
      <c r="P132" s="18">
        <v>0</v>
      </c>
      <c r="Q132" s="18">
        <v>0</v>
      </c>
      <c r="R132" s="18">
        <v>100</v>
      </c>
      <c r="S132" s="119">
        <v>0.70810324536239777</v>
      </c>
    </row>
    <row r="133" spans="2:20" x14ac:dyDescent="0.25">
      <c r="B133" s="19" t="s">
        <v>154</v>
      </c>
      <c r="C133" s="19" t="s">
        <v>32</v>
      </c>
      <c r="D133" s="19" t="s">
        <v>174</v>
      </c>
      <c r="E133" s="19">
        <v>9</v>
      </c>
      <c r="F133" s="19">
        <v>1140</v>
      </c>
      <c r="G133" s="2">
        <v>0</v>
      </c>
      <c r="H133" s="18">
        <v>44.921286653266449</v>
      </c>
      <c r="I133" s="18">
        <v>0</v>
      </c>
      <c r="J133" s="18">
        <v>36.590066246610363</v>
      </c>
      <c r="K133" s="18">
        <v>0.86407424208448591</v>
      </c>
      <c r="L133" s="18">
        <v>0</v>
      </c>
      <c r="M133" s="18">
        <v>0</v>
      </c>
      <c r="N133" s="18">
        <v>16.706660386530313</v>
      </c>
      <c r="O133" s="18">
        <v>0.91791247150838995</v>
      </c>
      <c r="P133" s="18">
        <v>0</v>
      </c>
      <c r="Q133" s="18">
        <v>0</v>
      </c>
      <c r="R133" s="18">
        <v>100</v>
      </c>
      <c r="S133" s="119">
        <v>0.90956855339320986</v>
      </c>
    </row>
    <row r="134" spans="2:20" x14ac:dyDescent="0.25">
      <c r="B134" s="19" t="s">
        <v>154</v>
      </c>
      <c r="C134" s="19" t="s">
        <v>32</v>
      </c>
      <c r="D134" s="19" t="s">
        <v>174</v>
      </c>
      <c r="E134" s="19">
        <v>9</v>
      </c>
      <c r="F134" s="19">
        <v>1140</v>
      </c>
      <c r="G134" s="2">
        <v>0</v>
      </c>
      <c r="H134" s="18">
        <v>45.667688626839919</v>
      </c>
      <c r="I134" s="18">
        <v>0</v>
      </c>
      <c r="J134" s="18">
        <v>36.276063686422376</v>
      </c>
      <c r="K134" s="18">
        <v>0.70842265605679122</v>
      </c>
      <c r="L134" s="18">
        <v>0</v>
      </c>
      <c r="M134" s="18">
        <v>0</v>
      </c>
      <c r="N134" s="18">
        <v>16.321040938219006</v>
      </c>
      <c r="O134" s="18">
        <v>1.0267840924619065</v>
      </c>
      <c r="P134" s="18">
        <v>0</v>
      </c>
      <c r="Q134" s="18">
        <v>0</v>
      </c>
      <c r="R134" s="18">
        <v>100.00000000000001</v>
      </c>
      <c r="S134" s="119">
        <v>0.89779315498834589</v>
      </c>
    </row>
    <row r="135" spans="2:20" x14ac:dyDescent="0.25">
      <c r="B135" s="2" t="s">
        <v>154</v>
      </c>
      <c r="C135" s="2" t="s">
        <v>32</v>
      </c>
      <c r="D135" s="2" t="s">
        <v>17</v>
      </c>
      <c r="E135" s="2">
        <v>9</v>
      </c>
      <c r="F135" s="2">
        <v>1140</v>
      </c>
      <c r="G135" s="2">
        <v>0</v>
      </c>
      <c r="H135" s="1">
        <v>53.797981772121389</v>
      </c>
      <c r="I135" s="1">
        <v>0</v>
      </c>
      <c r="J135" s="1">
        <v>29.749364473974417</v>
      </c>
      <c r="K135" s="1">
        <v>0.94801466925699263</v>
      </c>
      <c r="L135" s="1">
        <v>0</v>
      </c>
      <c r="M135" s="1">
        <v>0</v>
      </c>
      <c r="N135" s="1">
        <v>11.380610586199365</v>
      </c>
      <c r="O135" s="1">
        <v>4.1240284984478386</v>
      </c>
      <c r="P135" s="1">
        <v>0</v>
      </c>
      <c r="Q135" s="1">
        <v>0</v>
      </c>
      <c r="R135" s="1">
        <v>100</v>
      </c>
      <c r="S135" s="118">
        <v>0.60396130306301865</v>
      </c>
    </row>
    <row r="136" spans="2:20" x14ac:dyDescent="0.25">
      <c r="B136" s="2" t="s">
        <v>154</v>
      </c>
      <c r="C136" s="2" t="s">
        <v>32</v>
      </c>
      <c r="D136" s="2" t="s">
        <v>177</v>
      </c>
      <c r="E136" s="2">
        <v>9</v>
      </c>
      <c r="F136" s="2">
        <v>1140</v>
      </c>
      <c r="G136" s="2">
        <v>0</v>
      </c>
      <c r="H136" s="1">
        <v>47.683531108235037</v>
      </c>
      <c r="I136" s="1">
        <v>0</v>
      </c>
      <c r="J136" s="1">
        <v>31.899268728191181</v>
      </c>
      <c r="K136" s="1">
        <v>0.92656728504730212</v>
      </c>
      <c r="L136" s="1">
        <v>0</v>
      </c>
      <c r="M136" s="1">
        <v>0</v>
      </c>
      <c r="N136" s="1">
        <v>17.523785400734642</v>
      </c>
      <c r="O136" s="1">
        <v>1.9668474777918437</v>
      </c>
      <c r="P136" s="1">
        <v>0</v>
      </c>
      <c r="Q136" s="1">
        <v>0</v>
      </c>
      <c r="R136" s="1">
        <v>100</v>
      </c>
      <c r="S136" s="118">
        <v>0.83118440679066896</v>
      </c>
    </row>
    <row r="137" spans="2:20" x14ac:dyDescent="0.25">
      <c r="B137" s="2" t="s">
        <v>154</v>
      </c>
      <c r="C137" s="2" t="s">
        <v>32</v>
      </c>
      <c r="D137" s="2" t="s">
        <v>19</v>
      </c>
      <c r="E137" s="2">
        <v>9</v>
      </c>
      <c r="F137" s="2">
        <v>1140</v>
      </c>
      <c r="G137" s="2">
        <v>0</v>
      </c>
      <c r="H137" s="1">
        <v>50.824525472674011</v>
      </c>
      <c r="I137" s="1">
        <v>0</v>
      </c>
      <c r="J137" s="1">
        <v>30.085893860918716</v>
      </c>
      <c r="K137" s="1">
        <v>1.0878393126920713</v>
      </c>
      <c r="L137" s="1">
        <v>0</v>
      </c>
      <c r="M137" s="1">
        <v>0</v>
      </c>
      <c r="N137" s="1">
        <v>14.211598432535052</v>
      </c>
      <c r="O137" s="1">
        <v>3.7901429211801534</v>
      </c>
      <c r="P137" s="1">
        <v>0</v>
      </c>
      <c r="Q137" s="1">
        <v>0</v>
      </c>
      <c r="R137" s="1">
        <v>100</v>
      </c>
      <c r="S137" s="118">
        <v>0.67449189347031224</v>
      </c>
    </row>
    <row r="138" spans="2:20" x14ac:dyDescent="0.25">
      <c r="B138" s="2" t="s">
        <v>154</v>
      </c>
      <c r="C138" s="2" t="s">
        <v>32</v>
      </c>
      <c r="D138" s="2" t="s">
        <v>170</v>
      </c>
      <c r="E138" s="2">
        <v>9</v>
      </c>
      <c r="F138" s="2">
        <v>1140</v>
      </c>
      <c r="G138" s="2">
        <v>0</v>
      </c>
      <c r="H138" s="1">
        <v>44.701588602647114</v>
      </c>
      <c r="I138" s="1">
        <v>0</v>
      </c>
      <c r="J138" s="1">
        <v>33.732069650306777</v>
      </c>
      <c r="K138" s="1">
        <v>0.94850107119461835</v>
      </c>
      <c r="L138" s="1">
        <v>0</v>
      </c>
      <c r="M138" s="1">
        <v>0</v>
      </c>
      <c r="N138" s="1">
        <v>19.57372485937594</v>
      </c>
      <c r="O138" s="1">
        <v>1.044115816475552</v>
      </c>
      <c r="P138" s="1">
        <v>0</v>
      </c>
      <c r="Q138" s="1">
        <v>0</v>
      </c>
      <c r="R138" s="1">
        <v>100</v>
      </c>
      <c r="S138" s="118">
        <v>0.91197046944401816</v>
      </c>
    </row>
    <row r="139" spans="2:20" x14ac:dyDescent="0.25">
      <c r="B139" s="2" t="s">
        <v>154</v>
      </c>
      <c r="C139" s="2" t="s">
        <v>32</v>
      </c>
      <c r="D139" s="2" t="s">
        <v>23</v>
      </c>
      <c r="E139" s="2">
        <v>9</v>
      </c>
      <c r="F139" s="2">
        <v>1140</v>
      </c>
      <c r="G139" s="2">
        <v>0</v>
      </c>
      <c r="H139" s="1">
        <v>55.306281739195633</v>
      </c>
      <c r="I139" s="1">
        <v>0</v>
      </c>
      <c r="J139" s="1">
        <v>28.863851917173591</v>
      </c>
      <c r="K139" s="1">
        <v>1.0078650665418194</v>
      </c>
      <c r="L139" s="1">
        <v>0</v>
      </c>
      <c r="M139" s="1">
        <v>0</v>
      </c>
      <c r="N139" s="1">
        <v>10.308875856901819</v>
      </c>
      <c r="O139" s="1">
        <v>4.5131254201871389</v>
      </c>
      <c r="P139" s="1">
        <v>0</v>
      </c>
      <c r="Q139" s="1">
        <v>0</v>
      </c>
      <c r="R139" s="1">
        <v>100</v>
      </c>
      <c r="S139" s="118">
        <v>0.55797135629922656</v>
      </c>
    </row>
    <row r="140" spans="2:20" x14ac:dyDescent="0.25">
      <c r="B140" s="2" t="s">
        <v>154</v>
      </c>
      <c r="C140" s="2" t="s">
        <v>32</v>
      </c>
      <c r="D140" s="2" t="s">
        <v>85</v>
      </c>
      <c r="E140" s="2">
        <v>9</v>
      </c>
      <c r="F140" s="2">
        <v>1140</v>
      </c>
      <c r="G140" s="2">
        <v>0</v>
      </c>
      <c r="H140" s="1">
        <v>52.084328649304361</v>
      </c>
      <c r="I140" s="1">
        <v>0</v>
      </c>
      <c r="J140" s="1">
        <v>29.329307747868974</v>
      </c>
      <c r="K140" s="1">
        <v>0.9349839035322246</v>
      </c>
      <c r="L140" s="1">
        <v>0</v>
      </c>
      <c r="M140" s="1">
        <v>0</v>
      </c>
      <c r="N140" s="1">
        <v>14.210100240487966</v>
      </c>
      <c r="O140" s="1">
        <v>3.441279458806469</v>
      </c>
      <c r="P140" s="1">
        <v>0</v>
      </c>
      <c r="Q140" s="1">
        <v>0</v>
      </c>
      <c r="R140" s="1">
        <v>99.999999999999986</v>
      </c>
      <c r="S140" s="118">
        <v>0.69530244362397353</v>
      </c>
    </row>
    <row r="141" spans="2:20" x14ac:dyDescent="0.25">
      <c r="B141" s="2" t="s">
        <v>154</v>
      </c>
      <c r="C141" s="2" t="s">
        <v>32</v>
      </c>
      <c r="D141" s="2" t="s">
        <v>176</v>
      </c>
      <c r="E141" s="2">
        <v>9</v>
      </c>
      <c r="F141" s="2">
        <v>1140</v>
      </c>
      <c r="G141" s="2">
        <v>0</v>
      </c>
      <c r="H141" s="1">
        <v>47.173067221281855</v>
      </c>
      <c r="I141" s="1">
        <v>0</v>
      </c>
      <c r="J141" s="1">
        <v>32.040528904991135</v>
      </c>
      <c r="K141" s="1">
        <v>0.98401646675269183</v>
      </c>
      <c r="L141" s="1">
        <v>0</v>
      </c>
      <c r="M141" s="1">
        <v>0</v>
      </c>
      <c r="N141" s="1">
        <v>17.840956746140261</v>
      </c>
      <c r="O141" s="1">
        <v>1.9614306608340626</v>
      </c>
      <c r="P141" s="1">
        <v>0</v>
      </c>
      <c r="Q141" s="1">
        <v>0</v>
      </c>
      <c r="R141" s="1">
        <v>100.00000000000001</v>
      </c>
      <c r="S141" s="118">
        <v>0.83406846337282059</v>
      </c>
    </row>
    <row r="142" spans="2:20" x14ac:dyDescent="0.25">
      <c r="B142" s="55" t="s">
        <v>132</v>
      </c>
      <c r="C142" s="2"/>
      <c r="D142" s="2"/>
      <c r="E142" s="2"/>
      <c r="F142" s="2"/>
      <c r="G142" s="2"/>
      <c r="H142" s="44">
        <f>AVERAGE(H132,H135,H137,H139,H140)</f>
        <v>52.731954476716929</v>
      </c>
      <c r="I142" s="44">
        <f t="shared" ref="I142:S142" si="26">AVERAGE(I132,I135,I137,I139,I140)</f>
        <v>0</v>
      </c>
      <c r="J142" s="44">
        <f t="shared" si="26"/>
        <v>29.508507317150713</v>
      </c>
      <c r="K142" s="44">
        <f t="shared" si="26"/>
        <v>1.0027187446341406</v>
      </c>
      <c r="L142" s="44">
        <f t="shared" si="26"/>
        <v>0</v>
      </c>
      <c r="M142" s="44">
        <f t="shared" si="26"/>
        <v>0</v>
      </c>
      <c r="N142" s="44">
        <f t="shared" si="26"/>
        <v>12.922430229804993</v>
      </c>
      <c r="O142" s="44">
        <f t="shared" si="26"/>
        <v>3.8343892316932235</v>
      </c>
      <c r="P142" s="44">
        <f t="shared" si="26"/>
        <v>0</v>
      </c>
      <c r="Q142" s="44">
        <f t="shared" si="26"/>
        <v>0</v>
      </c>
      <c r="R142" s="44"/>
      <c r="S142" s="116">
        <f t="shared" si="26"/>
        <v>0.64796604836378568</v>
      </c>
      <c r="T142" t="s">
        <v>148</v>
      </c>
    </row>
    <row r="143" spans="2:20" x14ac:dyDescent="0.25">
      <c r="B143" s="56" t="s">
        <v>133</v>
      </c>
      <c r="C143" s="8"/>
      <c r="D143" s="8"/>
      <c r="E143" s="8"/>
      <c r="F143" s="8"/>
      <c r="G143" s="8"/>
      <c r="H143" s="45">
        <f>STDEV(H132,H135,H137,H139,H140)</f>
        <v>1.8027170578649081</v>
      </c>
      <c r="I143" s="45">
        <f t="shared" ref="I143:S143" si="27">STDEV(I132,I135,I137,I139,I140)</f>
        <v>0</v>
      </c>
      <c r="J143" s="45">
        <f t="shared" si="27"/>
        <v>0.45801526928805497</v>
      </c>
      <c r="K143" s="45">
        <f t="shared" si="27"/>
        <v>6.3022971184392748E-2</v>
      </c>
      <c r="L143" s="45">
        <f t="shared" si="27"/>
        <v>0</v>
      </c>
      <c r="M143" s="45">
        <f t="shared" si="27"/>
        <v>0</v>
      </c>
      <c r="N143" s="45">
        <f t="shared" si="27"/>
        <v>1.9377627735695138</v>
      </c>
      <c r="O143" s="45">
        <f t="shared" si="27"/>
        <v>0.495743966485997</v>
      </c>
      <c r="P143" s="45">
        <f t="shared" si="27"/>
        <v>0</v>
      </c>
      <c r="Q143" s="45">
        <f t="shared" si="27"/>
        <v>0</v>
      </c>
      <c r="R143" s="45"/>
      <c r="S143" s="117">
        <f t="shared" si="27"/>
        <v>6.4413312766993774E-2</v>
      </c>
      <c r="T143" t="s">
        <v>148</v>
      </c>
    </row>
    <row r="144" spans="2:20" x14ac:dyDescent="0.25">
      <c r="B144" s="2" t="s">
        <v>30</v>
      </c>
      <c r="C144" s="2" t="s">
        <v>32</v>
      </c>
      <c r="D144" s="2" t="s">
        <v>15</v>
      </c>
      <c r="E144" s="2">
        <v>9</v>
      </c>
      <c r="F144" s="2">
        <v>1120</v>
      </c>
      <c r="G144" s="2">
        <v>0</v>
      </c>
      <c r="H144" s="1">
        <v>52.191777833793928</v>
      </c>
      <c r="I144" s="1">
        <v>0</v>
      </c>
      <c r="J144" s="1">
        <v>29.417360030559944</v>
      </c>
      <c r="K144" s="1">
        <v>1.1281118111385364</v>
      </c>
      <c r="L144" s="1">
        <v>0</v>
      </c>
      <c r="M144" s="1">
        <v>0</v>
      </c>
      <c r="N144" s="1">
        <v>13.427865402760384</v>
      </c>
      <c r="O144" s="1">
        <v>3.834884921747201</v>
      </c>
      <c r="P144" s="1">
        <v>0</v>
      </c>
      <c r="Q144" s="1">
        <v>0</v>
      </c>
      <c r="R144" s="1">
        <v>100</v>
      </c>
      <c r="S144" s="118">
        <v>0.6592851486388559</v>
      </c>
    </row>
    <row r="145" spans="2:20" x14ac:dyDescent="0.25">
      <c r="B145" s="2" t="s">
        <v>30</v>
      </c>
      <c r="C145" s="2" t="s">
        <v>32</v>
      </c>
      <c r="D145" s="2" t="s">
        <v>174</v>
      </c>
      <c r="E145" s="2">
        <v>9</v>
      </c>
      <c r="F145" s="2">
        <v>1120</v>
      </c>
      <c r="G145" s="2">
        <v>0</v>
      </c>
      <c r="H145" s="1">
        <v>43.603301828558543</v>
      </c>
      <c r="I145" s="1">
        <v>0</v>
      </c>
      <c r="J145" s="1">
        <v>34.843660576808119</v>
      </c>
      <c r="K145" s="1">
        <v>0.72768421664958394</v>
      </c>
      <c r="L145" s="1">
        <v>0</v>
      </c>
      <c r="M145" s="1">
        <v>0</v>
      </c>
      <c r="N145" s="1">
        <v>19.826300668958172</v>
      </c>
      <c r="O145" s="1">
        <v>0.99905270902556931</v>
      </c>
      <c r="P145" s="1">
        <v>0</v>
      </c>
      <c r="Q145" s="1">
        <v>0</v>
      </c>
      <c r="R145" s="1">
        <v>99.999999999999972</v>
      </c>
      <c r="S145" s="118">
        <v>0.91643563863017519</v>
      </c>
    </row>
    <row r="146" spans="2:20" x14ac:dyDescent="0.25">
      <c r="B146" s="19" t="s">
        <v>30</v>
      </c>
      <c r="C146" s="19" t="s">
        <v>32</v>
      </c>
      <c r="D146" s="19" t="s">
        <v>17</v>
      </c>
      <c r="E146" s="19">
        <v>9</v>
      </c>
      <c r="F146" s="19">
        <v>1120</v>
      </c>
      <c r="G146" s="2">
        <v>0</v>
      </c>
      <c r="H146" s="18">
        <v>50.86280503948764</v>
      </c>
      <c r="I146" s="18">
        <v>0</v>
      </c>
      <c r="J146" s="18">
        <v>30.27577468002038</v>
      </c>
      <c r="K146" s="18">
        <v>1.1018707073326046</v>
      </c>
      <c r="L146" s="18">
        <v>0</v>
      </c>
      <c r="M146" s="18">
        <v>0</v>
      </c>
      <c r="N146" s="18">
        <v>13.273110547452484</v>
      </c>
      <c r="O146" s="18">
        <v>4.4864390257068836</v>
      </c>
      <c r="P146" s="18">
        <v>0</v>
      </c>
      <c r="Q146" s="18">
        <v>0</v>
      </c>
      <c r="R146" s="18">
        <v>100</v>
      </c>
      <c r="S146" s="119">
        <v>0.62048293169571167</v>
      </c>
    </row>
    <row r="147" spans="2:20" x14ac:dyDescent="0.25">
      <c r="B147" s="19" t="s">
        <v>30</v>
      </c>
      <c r="C147" s="19" t="s">
        <v>32</v>
      </c>
      <c r="D147" s="19" t="s">
        <v>177</v>
      </c>
      <c r="E147" s="19">
        <v>9</v>
      </c>
      <c r="F147" s="19">
        <v>1120</v>
      </c>
      <c r="G147" s="2">
        <v>0</v>
      </c>
      <c r="H147" s="18">
        <v>43.989353983789364</v>
      </c>
      <c r="I147" s="18">
        <v>0</v>
      </c>
      <c r="J147" s="18">
        <v>34.787064787326372</v>
      </c>
      <c r="K147" s="18">
        <v>0.70443059332301894</v>
      </c>
      <c r="L147" s="18">
        <v>0</v>
      </c>
      <c r="M147" s="18">
        <v>0</v>
      </c>
      <c r="N147" s="18">
        <v>19.385684677967927</v>
      </c>
      <c r="O147" s="18">
        <v>1.1334659575933093</v>
      </c>
      <c r="P147" s="18">
        <v>0</v>
      </c>
      <c r="Q147" s="18">
        <v>0</v>
      </c>
      <c r="R147" s="18">
        <v>100.00000000000001</v>
      </c>
      <c r="S147" s="119">
        <v>0.90431985638051127</v>
      </c>
    </row>
    <row r="148" spans="2:20" x14ac:dyDescent="0.25">
      <c r="B148" s="2" t="s">
        <v>30</v>
      </c>
      <c r="C148" s="2" t="s">
        <v>32</v>
      </c>
      <c r="D148" s="2" t="s">
        <v>10</v>
      </c>
      <c r="E148" s="2">
        <v>9</v>
      </c>
      <c r="F148" s="2">
        <v>1120</v>
      </c>
      <c r="G148" s="2">
        <v>0</v>
      </c>
      <c r="H148" s="1">
        <v>55.303510206172113</v>
      </c>
      <c r="I148" s="1">
        <v>0</v>
      </c>
      <c r="J148" s="1">
        <v>28.272437730468013</v>
      </c>
      <c r="K148" s="1">
        <v>1.5508856181748012</v>
      </c>
      <c r="L148" s="1">
        <v>0</v>
      </c>
      <c r="M148" s="1">
        <v>0</v>
      </c>
      <c r="N148" s="1">
        <v>9.9596315236699748</v>
      </c>
      <c r="O148" s="1">
        <v>4.9135349215151001</v>
      </c>
      <c r="P148" s="1">
        <v>0</v>
      </c>
      <c r="Q148" s="1">
        <v>0</v>
      </c>
      <c r="R148" s="1">
        <v>99.999999999999986</v>
      </c>
      <c r="S148" s="118">
        <v>0.52833561848008159</v>
      </c>
    </row>
    <row r="149" spans="2:20" x14ac:dyDescent="0.25">
      <c r="B149" s="19" t="s">
        <v>30</v>
      </c>
      <c r="C149" s="19" t="s">
        <v>32</v>
      </c>
      <c r="D149" s="19" t="s">
        <v>83</v>
      </c>
      <c r="E149" s="19">
        <v>9</v>
      </c>
      <c r="F149" s="19">
        <v>1120</v>
      </c>
      <c r="G149" s="2">
        <v>0</v>
      </c>
      <c r="H149" s="18">
        <v>53.130764167103514</v>
      </c>
      <c r="I149" s="18">
        <v>0</v>
      </c>
      <c r="J149" s="18">
        <v>28.839004061944824</v>
      </c>
      <c r="K149" s="18">
        <v>1.1206597923474271</v>
      </c>
      <c r="L149" s="18">
        <v>0</v>
      </c>
      <c r="M149" s="18">
        <v>0</v>
      </c>
      <c r="N149" s="18">
        <v>12.865183890840333</v>
      </c>
      <c r="O149" s="18">
        <v>4.0443880877639087</v>
      </c>
      <c r="P149" s="18">
        <v>0</v>
      </c>
      <c r="Q149" s="18">
        <v>0</v>
      </c>
      <c r="R149" s="18">
        <v>100</v>
      </c>
      <c r="S149" s="119">
        <v>0.63740345988152847</v>
      </c>
    </row>
    <row r="150" spans="2:20" x14ac:dyDescent="0.25">
      <c r="B150" s="19" t="s">
        <v>30</v>
      </c>
      <c r="C150" s="19" t="s">
        <v>32</v>
      </c>
      <c r="D150" s="19" t="s">
        <v>175</v>
      </c>
      <c r="E150" s="19">
        <v>9</v>
      </c>
      <c r="F150" s="19">
        <v>1120</v>
      </c>
      <c r="G150" s="2">
        <v>0</v>
      </c>
      <c r="H150" s="18">
        <v>48.276775542125385</v>
      </c>
      <c r="I150" s="18">
        <v>0</v>
      </c>
      <c r="J150" s="18">
        <v>31.763430487105943</v>
      </c>
      <c r="K150" s="18">
        <v>0.87258687752355923</v>
      </c>
      <c r="L150" s="18">
        <v>0</v>
      </c>
      <c r="M150" s="18">
        <v>0</v>
      </c>
      <c r="N150" s="18">
        <v>16.553407773293955</v>
      </c>
      <c r="O150" s="18">
        <v>2.5337993199511613</v>
      </c>
      <c r="P150" s="18">
        <v>0</v>
      </c>
      <c r="Q150" s="18">
        <v>0</v>
      </c>
      <c r="R150" s="18">
        <v>100</v>
      </c>
      <c r="S150" s="119">
        <v>0.78309417694201067</v>
      </c>
    </row>
    <row r="151" spans="2:20" x14ac:dyDescent="0.25">
      <c r="B151" s="55" t="s">
        <v>132</v>
      </c>
      <c r="C151" s="19"/>
      <c r="D151" s="19"/>
      <c r="E151" s="19"/>
      <c r="F151" s="19"/>
      <c r="G151" s="2"/>
      <c r="H151" s="73">
        <f>AVERAGE(H144,H146,H148,H149)</f>
        <v>52.872214311639297</v>
      </c>
      <c r="I151" s="73">
        <f t="shared" ref="I151:S151" si="28">AVERAGE(I144,I146,I148,I149)</f>
        <v>0</v>
      </c>
      <c r="J151" s="73">
        <f t="shared" si="28"/>
        <v>29.201144125748289</v>
      </c>
      <c r="K151" s="73">
        <f t="shared" si="28"/>
        <v>1.2253819822483423</v>
      </c>
      <c r="L151" s="73">
        <f t="shared" si="28"/>
        <v>0</v>
      </c>
      <c r="M151" s="73">
        <f t="shared" si="28"/>
        <v>0</v>
      </c>
      <c r="N151" s="73">
        <f t="shared" si="28"/>
        <v>12.381447841180794</v>
      </c>
      <c r="O151" s="73">
        <f t="shared" si="28"/>
        <v>4.3198117391832733</v>
      </c>
      <c r="P151" s="73">
        <f t="shared" si="28"/>
        <v>0</v>
      </c>
      <c r="Q151" s="73">
        <f t="shared" si="28"/>
        <v>0</v>
      </c>
      <c r="R151" s="73"/>
      <c r="S151" s="120">
        <f t="shared" si="28"/>
        <v>0.61137678967404441</v>
      </c>
      <c r="T151" t="s">
        <v>148</v>
      </c>
    </row>
    <row r="152" spans="2:20" x14ac:dyDescent="0.25">
      <c r="B152" s="56" t="s">
        <v>133</v>
      </c>
      <c r="C152" s="20"/>
      <c r="D152" s="20"/>
      <c r="E152" s="20"/>
      <c r="F152" s="20"/>
      <c r="G152" s="8"/>
      <c r="H152" s="74">
        <f>STDEV(H144,H146,H148,H149)</f>
        <v>1.8689361660156969</v>
      </c>
      <c r="I152" s="74">
        <f t="shared" ref="I152:S152" si="29">STDEV(I144,I146,I148,I149)</f>
        <v>0</v>
      </c>
      <c r="J152" s="74">
        <f t="shared" si="29"/>
        <v>0.85541824860020477</v>
      </c>
      <c r="K152" s="74">
        <f t="shared" si="29"/>
        <v>0.21728312963967117</v>
      </c>
      <c r="L152" s="74">
        <f t="shared" si="29"/>
        <v>0</v>
      </c>
      <c r="M152" s="74">
        <f t="shared" si="29"/>
        <v>0</v>
      </c>
      <c r="N152" s="74">
        <f t="shared" si="29"/>
        <v>1.6318953128637292</v>
      </c>
      <c r="O152" s="74">
        <f t="shared" si="29"/>
        <v>0.48002919212700196</v>
      </c>
      <c r="P152" s="74">
        <f t="shared" si="29"/>
        <v>0</v>
      </c>
      <c r="Q152" s="74">
        <f t="shared" si="29"/>
        <v>0</v>
      </c>
      <c r="R152" s="74"/>
      <c r="S152" s="121">
        <f t="shared" si="29"/>
        <v>5.7594433633162231E-2</v>
      </c>
      <c r="T152" t="s">
        <v>148</v>
      </c>
    </row>
    <row r="153" spans="2:20" x14ac:dyDescent="0.25">
      <c r="B153" s="2" t="s">
        <v>86</v>
      </c>
      <c r="C153" s="2" t="s">
        <v>32</v>
      </c>
      <c r="D153" s="2" t="s">
        <v>8</v>
      </c>
      <c r="E153" s="2">
        <v>9</v>
      </c>
      <c r="F153" s="2">
        <v>1120</v>
      </c>
      <c r="G153" s="2">
        <v>0</v>
      </c>
      <c r="H153" s="1">
        <v>54.222136233270724</v>
      </c>
      <c r="I153" s="1">
        <v>0</v>
      </c>
      <c r="J153" s="1">
        <v>28.293042035399754</v>
      </c>
      <c r="K153" s="1">
        <v>0.94949258921619573</v>
      </c>
      <c r="L153" s="1">
        <v>0</v>
      </c>
      <c r="M153" s="1">
        <v>0</v>
      </c>
      <c r="N153" s="1">
        <v>12.228737106533293</v>
      </c>
      <c r="O153" s="1">
        <v>4.3065920355800325</v>
      </c>
      <c r="P153" s="1">
        <v>0</v>
      </c>
      <c r="Q153" s="1">
        <v>0</v>
      </c>
      <c r="R153" s="1">
        <v>100</v>
      </c>
      <c r="S153" s="118">
        <v>0.6107722278679748</v>
      </c>
    </row>
    <row r="154" spans="2:20" x14ac:dyDescent="0.25">
      <c r="B154" s="2" t="s">
        <v>86</v>
      </c>
      <c r="C154" s="2" t="s">
        <v>32</v>
      </c>
      <c r="D154" s="2" t="s">
        <v>9</v>
      </c>
      <c r="E154" s="2">
        <v>9</v>
      </c>
      <c r="F154" s="2">
        <v>1120</v>
      </c>
      <c r="G154" s="2">
        <v>0</v>
      </c>
      <c r="H154" s="1">
        <v>50.736580026680144</v>
      </c>
      <c r="I154" s="1">
        <v>0</v>
      </c>
      <c r="J154" s="1">
        <v>31.979683990261147</v>
      </c>
      <c r="K154" s="1">
        <v>0.79664399401767194</v>
      </c>
      <c r="L154" s="1">
        <v>0</v>
      </c>
      <c r="M154" s="1">
        <v>0</v>
      </c>
      <c r="N154" s="1">
        <v>12.591881643026595</v>
      </c>
      <c r="O154" s="1">
        <v>3.895210346014442</v>
      </c>
      <c r="P154" s="1">
        <v>0</v>
      </c>
      <c r="Q154" s="1">
        <v>0</v>
      </c>
      <c r="R154" s="1">
        <v>100</v>
      </c>
      <c r="S154" s="118">
        <v>0.6411185346293744</v>
      </c>
    </row>
    <row r="155" spans="2:20" x14ac:dyDescent="0.25">
      <c r="B155" s="2" t="s">
        <v>86</v>
      </c>
      <c r="C155" s="2" t="s">
        <v>32</v>
      </c>
      <c r="D155" s="2" t="s">
        <v>19</v>
      </c>
      <c r="E155" s="2">
        <v>9</v>
      </c>
      <c r="F155" s="2">
        <v>1120</v>
      </c>
      <c r="G155" s="2">
        <v>0</v>
      </c>
      <c r="H155" s="1">
        <v>52.451091623014662</v>
      </c>
      <c r="I155" s="1">
        <v>0</v>
      </c>
      <c r="J155" s="1">
        <v>29.303816360181166</v>
      </c>
      <c r="K155" s="1">
        <v>1.0175006798227391</v>
      </c>
      <c r="L155" s="1">
        <v>0</v>
      </c>
      <c r="M155" s="1">
        <v>0</v>
      </c>
      <c r="N155" s="1">
        <v>13.522272677451452</v>
      </c>
      <c r="O155" s="1">
        <v>3.7053186595299912</v>
      </c>
      <c r="P155" s="1">
        <v>0</v>
      </c>
      <c r="Q155" s="1">
        <v>0</v>
      </c>
      <c r="R155" s="1">
        <v>100.00000000000003</v>
      </c>
      <c r="S155" s="118">
        <v>0.66851726324384064</v>
      </c>
    </row>
    <row r="156" spans="2:20" x14ac:dyDescent="0.25">
      <c r="B156" s="2" t="s">
        <v>86</v>
      </c>
      <c r="C156" s="2" t="s">
        <v>32</v>
      </c>
      <c r="D156" s="2" t="s">
        <v>170</v>
      </c>
      <c r="E156" s="2">
        <v>9</v>
      </c>
      <c r="F156" s="2">
        <v>1120</v>
      </c>
      <c r="G156" s="2">
        <v>0</v>
      </c>
      <c r="H156" s="1">
        <v>44.748891750564582</v>
      </c>
      <c r="I156" s="1">
        <v>0</v>
      </c>
      <c r="J156" s="1">
        <v>33.914587919896192</v>
      </c>
      <c r="K156" s="1">
        <v>0.85391901917052515</v>
      </c>
      <c r="L156" s="1">
        <v>0</v>
      </c>
      <c r="M156" s="1">
        <v>0</v>
      </c>
      <c r="N156" s="1">
        <v>19.383400738507753</v>
      </c>
      <c r="O156" s="1">
        <v>1.0992005718609448</v>
      </c>
      <c r="P156" s="1">
        <v>0</v>
      </c>
      <c r="Q156" s="1">
        <v>0</v>
      </c>
      <c r="R156" s="1">
        <v>99.999999999999986</v>
      </c>
      <c r="S156" s="118">
        <v>0.90693321847926889</v>
      </c>
    </row>
    <row r="157" spans="2:20" x14ac:dyDescent="0.25">
      <c r="B157" s="2" t="s">
        <v>86</v>
      </c>
      <c r="C157" s="2" t="s">
        <v>32</v>
      </c>
      <c r="D157" s="2" t="s">
        <v>83</v>
      </c>
      <c r="E157" s="2">
        <v>9</v>
      </c>
      <c r="F157" s="2">
        <v>1120</v>
      </c>
      <c r="G157" s="2">
        <v>0</v>
      </c>
      <c r="H157" s="1">
        <v>55.364786415913883</v>
      </c>
      <c r="I157" s="1">
        <v>0</v>
      </c>
      <c r="J157" s="1">
        <v>29.839517024198319</v>
      </c>
      <c r="K157" s="1">
        <v>1.0347539538575834</v>
      </c>
      <c r="L157" s="1">
        <v>0</v>
      </c>
      <c r="M157" s="1">
        <v>0</v>
      </c>
      <c r="N157" s="1">
        <v>9.3604923931174255</v>
      </c>
      <c r="O157" s="1">
        <v>4.4004502129127854</v>
      </c>
      <c r="P157" s="1">
        <v>0</v>
      </c>
      <c r="Q157" s="1">
        <v>0</v>
      </c>
      <c r="R157" s="1">
        <v>100</v>
      </c>
      <c r="S157" s="118">
        <v>0.54033929217021626</v>
      </c>
    </row>
    <row r="158" spans="2:20" x14ac:dyDescent="0.25">
      <c r="B158" s="2" t="s">
        <v>86</v>
      </c>
      <c r="C158" s="2" t="s">
        <v>32</v>
      </c>
      <c r="D158" s="2" t="s">
        <v>175</v>
      </c>
      <c r="E158" s="2">
        <v>9</v>
      </c>
      <c r="F158" s="2">
        <v>1120</v>
      </c>
      <c r="G158" s="2">
        <v>0</v>
      </c>
      <c r="H158" s="1">
        <v>47.490561061950984</v>
      </c>
      <c r="I158" s="1">
        <v>0</v>
      </c>
      <c r="J158" s="1">
        <v>32.219454486076692</v>
      </c>
      <c r="K158" s="1">
        <v>0.95653513067556684</v>
      </c>
      <c r="L158" s="1">
        <v>0</v>
      </c>
      <c r="M158" s="1">
        <v>0</v>
      </c>
      <c r="N158" s="1">
        <v>17.198862146775369</v>
      </c>
      <c r="O158" s="1">
        <v>2.1345871745213838</v>
      </c>
      <c r="P158" s="1">
        <v>0</v>
      </c>
      <c r="Q158" s="1">
        <v>0</v>
      </c>
      <c r="R158" s="1">
        <v>100</v>
      </c>
      <c r="S158" s="118">
        <v>0.81660115890931051</v>
      </c>
    </row>
    <row r="159" spans="2:20" x14ac:dyDescent="0.25">
      <c r="B159" s="2" t="s">
        <v>86</v>
      </c>
      <c r="C159" s="2" t="s">
        <v>32</v>
      </c>
      <c r="D159" s="2" t="s">
        <v>85</v>
      </c>
      <c r="E159" s="2">
        <v>9</v>
      </c>
      <c r="F159" s="2">
        <v>1120</v>
      </c>
      <c r="G159" s="2">
        <v>0</v>
      </c>
      <c r="H159" s="1">
        <v>52.343878592649212</v>
      </c>
      <c r="I159" s="1">
        <v>0</v>
      </c>
      <c r="J159" s="1">
        <v>29.512020764800369</v>
      </c>
      <c r="K159" s="1">
        <v>0.92726028030924879</v>
      </c>
      <c r="L159" s="1">
        <v>0</v>
      </c>
      <c r="M159" s="1">
        <v>0</v>
      </c>
      <c r="N159" s="1">
        <v>13.547991603167901</v>
      </c>
      <c r="O159" s="1">
        <v>3.6688487590732768</v>
      </c>
      <c r="P159" s="1">
        <v>0</v>
      </c>
      <c r="Q159" s="1">
        <v>0</v>
      </c>
      <c r="R159" s="1">
        <v>100</v>
      </c>
      <c r="S159" s="118">
        <v>0.67112507053776838</v>
      </c>
    </row>
    <row r="160" spans="2:20" x14ac:dyDescent="0.25">
      <c r="B160" s="2" t="s">
        <v>86</v>
      </c>
      <c r="C160" s="2" t="s">
        <v>32</v>
      </c>
      <c r="D160" s="2" t="s">
        <v>176</v>
      </c>
      <c r="E160" s="2">
        <v>9</v>
      </c>
      <c r="F160" s="2">
        <v>1120</v>
      </c>
      <c r="G160" s="2">
        <v>0</v>
      </c>
      <c r="H160" s="1">
        <v>46.354418404508678</v>
      </c>
      <c r="I160" s="1">
        <v>0</v>
      </c>
      <c r="J160" s="1">
        <v>35.677990700360951</v>
      </c>
      <c r="K160" s="1">
        <v>0.95548119139619736</v>
      </c>
      <c r="L160" s="1">
        <v>0</v>
      </c>
      <c r="M160" s="1">
        <v>0</v>
      </c>
      <c r="N160" s="1">
        <v>15.535471805368374</v>
      </c>
      <c r="O160" s="1">
        <v>1.4766378983657988</v>
      </c>
      <c r="P160" s="1">
        <v>0</v>
      </c>
      <c r="Q160" s="1">
        <v>0</v>
      </c>
      <c r="R160" s="1">
        <v>100</v>
      </c>
      <c r="S160" s="118">
        <v>0.85324418588893913</v>
      </c>
    </row>
    <row r="161" spans="2:20" x14ac:dyDescent="0.25">
      <c r="B161" s="55" t="s">
        <v>132</v>
      </c>
      <c r="C161" s="2"/>
      <c r="D161" s="2"/>
      <c r="E161" s="2"/>
      <c r="F161" s="2"/>
      <c r="G161" s="2"/>
      <c r="H161" s="44">
        <f>AVERAGE(H153,H154,H155,H157,H159)</f>
        <v>53.023694578305729</v>
      </c>
      <c r="I161" s="44">
        <f t="shared" ref="I161:S161" si="30">AVERAGE(I153,I154,I155,I157,I159)</f>
        <v>0</v>
      </c>
      <c r="J161" s="44">
        <f t="shared" si="30"/>
        <v>29.78561603496815</v>
      </c>
      <c r="K161" s="44">
        <f t="shared" si="30"/>
        <v>0.94513029944468785</v>
      </c>
      <c r="L161" s="44">
        <f t="shared" si="30"/>
        <v>0</v>
      </c>
      <c r="M161" s="44">
        <f t="shared" si="30"/>
        <v>0</v>
      </c>
      <c r="N161" s="44">
        <f t="shared" si="30"/>
        <v>12.250275084659332</v>
      </c>
      <c r="O161" s="44">
        <f t="shared" si="30"/>
        <v>3.9952840026221055</v>
      </c>
      <c r="P161" s="44">
        <f t="shared" si="30"/>
        <v>0</v>
      </c>
      <c r="Q161" s="44">
        <f t="shared" si="30"/>
        <v>0</v>
      </c>
      <c r="R161" s="44"/>
      <c r="S161" s="116">
        <f t="shared" si="30"/>
        <v>0.6263744776898349</v>
      </c>
      <c r="T161" t="s">
        <v>148</v>
      </c>
    </row>
    <row r="162" spans="2:20" x14ac:dyDescent="0.25">
      <c r="B162" s="56" t="s">
        <v>133</v>
      </c>
      <c r="C162" s="8"/>
      <c r="D162" s="8"/>
      <c r="E162" s="8"/>
      <c r="F162" s="8"/>
      <c r="G162" s="8"/>
      <c r="H162" s="45">
        <f>STDEV(H153,H154,H155,H157,H159)</f>
        <v>1.7984639476154693</v>
      </c>
      <c r="I162" s="45">
        <f t="shared" ref="I162:S162" si="31">STDEV(I153,I154,I155,I157,I159)</f>
        <v>0</v>
      </c>
      <c r="J162" s="45">
        <f t="shared" si="31"/>
        <v>1.3556918853259217</v>
      </c>
      <c r="K162" s="45">
        <f t="shared" si="31"/>
        <v>9.4414539984186974E-2</v>
      </c>
      <c r="L162" s="45">
        <f t="shared" si="31"/>
        <v>0</v>
      </c>
      <c r="M162" s="45">
        <f t="shared" si="31"/>
        <v>0</v>
      </c>
      <c r="N162" s="45">
        <f t="shared" si="31"/>
        <v>1.7153752481625879</v>
      </c>
      <c r="O162" s="45">
        <f t="shared" si="31"/>
        <v>0.33975246670097348</v>
      </c>
      <c r="P162" s="45">
        <f t="shared" si="31"/>
        <v>0</v>
      </c>
      <c r="Q162" s="45">
        <f t="shared" si="31"/>
        <v>0</v>
      </c>
      <c r="R162" s="45"/>
      <c r="S162" s="117">
        <f t="shared" si="31"/>
        <v>5.3947892675311575E-2</v>
      </c>
      <c r="T162" t="s">
        <v>148</v>
      </c>
    </row>
    <row r="163" spans="2:20" x14ac:dyDescent="0.25">
      <c r="B163" s="2" t="s">
        <v>33</v>
      </c>
      <c r="C163" s="2" t="s">
        <v>32</v>
      </c>
      <c r="D163" s="2" t="s">
        <v>15</v>
      </c>
      <c r="E163" s="2">
        <v>9</v>
      </c>
      <c r="F163" s="2">
        <v>1100</v>
      </c>
      <c r="G163" s="2">
        <v>0</v>
      </c>
      <c r="H163" s="1">
        <v>53.36388466291973</v>
      </c>
      <c r="I163" s="1">
        <v>0</v>
      </c>
      <c r="J163" s="1">
        <v>28.587353846804355</v>
      </c>
      <c r="K163" s="1">
        <v>1.1624647673220421</v>
      </c>
      <c r="L163" s="1">
        <v>0</v>
      </c>
      <c r="M163" s="1">
        <v>0</v>
      </c>
      <c r="N163" s="1">
        <v>12.467885105641972</v>
      </c>
      <c r="O163" s="1">
        <v>4.4184116173119063</v>
      </c>
      <c r="P163" s="1">
        <v>0</v>
      </c>
      <c r="Q163" s="1">
        <v>0</v>
      </c>
      <c r="R163" s="1">
        <v>99.999999999999986</v>
      </c>
      <c r="S163" s="118">
        <v>0.60928160298650402</v>
      </c>
    </row>
    <row r="164" spans="2:20" x14ac:dyDescent="0.25">
      <c r="B164" s="2" t="s">
        <v>33</v>
      </c>
      <c r="C164" s="2" t="s">
        <v>32</v>
      </c>
      <c r="D164" s="2" t="s">
        <v>174</v>
      </c>
      <c r="E164" s="2">
        <v>9</v>
      </c>
      <c r="F164" s="2">
        <v>1100</v>
      </c>
      <c r="G164" s="2">
        <v>0</v>
      </c>
      <c r="H164" s="1">
        <v>48.691827474619771</v>
      </c>
      <c r="I164" s="1">
        <v>0</v>
      </c>
      <c r="J164" s="1">
        <v>31.510487322521698</v>
      </c>
      <c r="K164" s="1">
        <v>1.2865235395956738</v>
      </c>
      <c r="L164" s="1">
        <v>0</v>
      </c>
      <c r="M164" s="1">
        <v>0</v>
      </c>
      <c r="N164" s="1">
        <v>15.085092089270352</v>
      </c>
      <c r="O164" s="1">
        <v>3.42606957399251</v>
      </c>
      <c r="P164" s="1">
        <v>0</v>
      </c>
      <c r="Q164" s="1">
        <v>0</v>
      </c>
      <c r="R164" s="1">
        <v>100</v>
      </c>
      <c r="S164" s="118">
        <v>0.70872729637005349</v>
      </c>
    </row>
    <row r="165" spans="2:20" x14ac:dyDescent="0.25">
      <c r="B165" s="2" t="s">
        <v>33</v>
      </c>
      <c r="C165" s="2" t="s">
        <v>32</v>
      </c>
      <c r="D165" s="2" t="s">
        <v>9</v>
      </c>
      <c r="E165" s="2">
        <v>9</v>
      </c>
      <c r="F165" s="2">
        <v>1100</v>
      </c>
      <c r="G165" s="2">
        <v>0</v>
      </c>
      <c r="H165" s="1">
        <v>53.120494859216812</v>
      </c>
      <c r="I165" s="1">
        <v>0</v>
      </c>
      <c r="J165" s="1">
        <v>30.51360481283827</v>
      </c>
      <c r="K165" s="1">
        <v>0.96578149448213768</v>
      </c>
      <c r="L165" s="1">
        <v>0</v>
      </c>
      <c r="M165" s="1">
        <v>0</v>
      </c>
      <c r="N165" s="1">
        <v>11.365481399148395</v>
      </c>
      <c r="O165" s="1">
        <v>4.0346374343143721</v>
      </c>
      <c r="P165" s="1">
        <v>0</v>
      </c>
      <c r="Q165" s="1">
        <v>0</v>
      </c>
      <c r="R165" s="1">
        <v>100</v>
      </c>
      <c r="S165" s="118">
        <v>0.60887409000525305</v>
      </c>
    </row>
    <row r="166" spans="2:20" x14ac:dyDescent="0.25">
      <c r="B166" s="2" t="s">
        <v>33</v>
      </c>
      <c r="C166" s="2" t="s">
        <v>32</v>
      </c>
      <c r="D166" s="2" t="s">
        <v>19</v>
      </c>
      <c r="E166" s="2">
        <v>9</v>
      </c>
      <c r="F166" s="2">
        <v>1100</v>
      </c>
      <c r="G166" s="2">
        <v>0</v>
      </c>
      <c r="H166" s="1">
        <v>50.415110244630974</v>
      </c>
      <c r="I166" s="1">
        <v>0</v>
      </c>
      <c r="J166" s="1">
        <v>30.36996048314596</v>
      </c>
      <c r="K166" s="1">
        <v>1.2236021692615608</v>
      </c>
      <c r="L166" s="1">
        <v>0</v>
      </c>
      <c r="M166" s="1">
        <v>0</v>
      </c>
      <c r="N166" s="1">
        <v>13.618161212151596</v>
      </c>
      <c r="O166" s="1">
        <v>4.373165890809914</v>
      </c>
      <c r="P166" s="1">
        <v>0</v>
      </c>
      <c r="Q166" s="1">
        <v>0</v>
      </c>
      <c r="R166" s="1">
        <v>100.00000000000001</v>
      </c>
      <c r="S166" s="118">
        <v>0.63247158870331222</v>
      </c>
    </row>
    <row r="167" spans="2:20" x14ac:dyDescent="0.25">
      <c r="B167" s="2" t="s">
        <v>33</v>
      </c>
      <c r="C167" s="2" t="s">
        <v>32</v>
      </c>
      <c r="D167" s="2" t="s">
        <v>170</v>
      </c>
      <c r="E167" s="2">
        <v>9</v>
      </c>
      <c r="F167" s="2">
        <v>1100</v>
      </c>
      <c r="G167" s="2">
        <v>0</v>
      </c>
      <c r="H167" s="1">
        <v>43.298198994946198</v>
      </c>
      <c r="I167" s="1">
        <v>0</v>
      </c>
      <c r="J167" s="1">
        <v>35.109173444549477</v>
      </c>
      <c r="K167" s="1">
        <v>0.69834372545089562</v>
      </c>
      <c r="L167" s="1">
        <v>0</v>
      </c>
      <c r="M167" s="1">
        <v>0</v>
      </c>
      <c r="N167" s="1">
        <v>20.031931007406744</v>
      </c>
      <c r="O167" s="1">
        <v>0.86235282764670074</v>
      </c>
      <c r="P167" s="1">
        <v>0</v>
      </c>
      <c r="Q167" s="1">
        <v>0</v>
      </c>
      <c r="R167" s="1">
        <v>100.00000000000001</v>
      </c>
      <c r="S167" s="118">
        <v>0.92773028764378751</v>
      </c>
    </row>
    <row r="168" spans="2:20" x14ac:dyDescent="0.25">
      <c r="B168" s="2" t="s">
        <v>33</v>
      </c>
      <c r="C168" s="2" t="s">
        <v>32</v>
      </c>
      <c r="D168" s="2" t="s">
        <v>83</v>
      </c>
      <c r="E168" s="2">
        <v>9</v>
      </c>
      <c r="F168" s="2">
        <v>1100</v>
      </c>
      <c r="G168" s="2">
        <v>0</v>
      </c>
      <c r="H168" s="1">
        <v>54.033027707961999</v>
      </c>
      <c r="I168" s="1">
        <v>0</v>
      </c>
      <c r="J168" s="1">
        <v>29.54661678639555</v>
      </c>
      <c r="K168" s="1">
        <v>0.92658244774708176</v>
      </c>
      <c r="L168" s="1">
        <v>0</v>
      </c>
      <c r="M168" s="1">
        <v>0</v>
      </c>
      <c r="N168" s="1">
        <v>10.905596180917044</v>
      </c>
      <c r="O168" s="1">
        <v>4.5881768769783129</v>
      </c>
      <c r="P168" s="1">
        <v>0</v>
      </c>
      <c r="Q168" s="1">
        <v>0</v>
      </c>
      <c r="R168" s="1">
        <v>99.999999999999986</v>
      </c>
      <c r="S168" s="118">
        <v>0.56775830921059955</v>
      </c>
    </row>
    <row r="169" spans="2:20" x14ac:dyDescent="0.25">
      <c r="B169" s="2" t="s">
        <v>33</v>
      </c>
      <c r="C169" s="2" t="s">
        <v>32</v>
      </c>
      <c r="D169" s="2" t="s">
        <v>175</v>
      </c>
      <c r="E169" s="2">
        <v>9</v>
      </c>
      <c r="F169" s="2">
        <v>1100</v>
      </c>
      <c r="G169" s="2">
        <v>0</v>
      </c>
      <c r="H169" s="1">
        <v>43.664285972195735</v>
      </c>
      <c r="I169" s="1">
        <v>0</v>
      </c>
      <c r="J169" s="1">
        <v>35.041604732154767</v>
      </c>
      <c r="K169" s="1">
        <v>0.69433265006511979</v>
      </c>
      <c r="L169" s="1">
        <v>0</v>
      </c>
      <c r="M169" s="1">
        <v>0</v>
      </c>
      <c r="N169" s="1">
        <v>19.647425206031645</v>
      </c>
      <c r="O169" s="1">
        <v>0.95235143955273693</v>
      </c>
      <c r="P169" s="1">
        <v>0</v>
      </c>
      <c r="Q169" s="1">
        <v>0</v>
      </c>
      <c r="R169" s="1">
        <v>100.00000000000001</v>
      </c>
      <c r="S169" s="118">
        <v>0.91936015388165415</v>
      </c>
    </row>
    <row r="170" spans="2:20" x14ac:dyDescent="0.25">
      <c r="B170" s="55" t="s">
        <v>132</v>
      </c>
      <c r="C170" s="2"/>
      <c r="D170" s="2"/>
      <c r="E170" s="2"/>
      <c r="F170" s="2"/>
      <c r="G170" s="2"/>
      <c r="H170" s="44">
        <f>AVERAGE(H163,H165,H166,H168)</f>
        <v>52.733129368682377</v>
      </c>
      <c r="I170" s="44">
        <f t="shared" ref="I170:S170" si="32">AVERAGE(I163,I165,I166,I168)</f>
        <v>0</v>
      </c>
      <c r="J170" s="44">
        <f t="shared" si="32"/>
        <v>29.754383982296034</v>
      </c>
      <c r="K170" s="44">
        <f t="shared" si="32"/>
        <v>1.0696077197032057</v>
      </c>
      <c r="L170" s="44">
        <f t="shared" si="32"/>
        <v>0</v>
      </c>
      <c r="M170" s="44">
        <f t="shared" si="32"/>
        <v>0</v>
      </c>
      <c r="N170" s="44">
        <f t="shared" si="32"/>
        <v>12.089280974464753</v>
      </c>
      <c r="O170" s="44">
        <f t="shared" si="32"/>
        <v>4.3535979548536261</v>
      </c>
      <c r="P170" s="44">
        <f t="shared" si="32"/>
        <v>0</v>
      </c>
      <c r="Q170" s="44">
        <f t="shared" si="32"/>
        <v>0</v>
      </c>
      <c r="R170" s="44"/>
      <c r="S170" s="116">
        <f t="shared" si="32"/>
        <v>0.60459639772641727</v>
      </c>
      <c r="T170" t="s">
        <v>148</v>
      </c>
    </row>
    <row r="171" spans="2:20" x14ac:dyDescent="0.25">
      <c r="B171" s="56" t="s">
        <v>133</v>
      </c>
      <c r="C171" s="8"/>
      <c r="D171" s="8"/>
      <c r="E171" s="8"/>
      <c r="F171" s="8"/>
      <c r="G171" s="8"/>
      <c r="H171" s="45">
        <f>STDEV(H163,H165,H166,H168)</f>
        <v>1.5927808613025822</v>
      </c>
      <c r="I171" s="45">
        <f t="shared" ref="I171:S171" si="33">STDEV(I163,I165,I166,I168)</f>
        <v>0</v>
      </c>
      <c r="J171" s="45">
        <f t="shared" si="33"/>
        <v>0.88703198791737659</v>
      </c>
      <c r="K171" s="45">
        <f t="shared" si="33"/>
        <v>0.14557109975203017</v>
      </c>
      <c r="L171" s="45">
        <f t="shared" si="33"/>
        <v>0</v>
      </c>
      <c r="M171" s="45">
        <f t="shared" si="33"/>
        <v>0</v>
      </c>
      <c r="N171" s="45">
        <f t="shared" si="33"/>
        <v>1.2118596432808075</v>
      </c>
      <c r="O171" s="45">
        <f t="shared" si="33"/>
        <v>0.23191003954601092</v>
      </c>
      <c r="P171" s="45">
        <f t="shared" si="33"/>
        <v>0</v>
      </c>
      <c r="Q171" s="45">
        <f t="shared" si="33"/>
        <v>0</v>
      </c>
      <c r="R171" s="45"/>
      <c r="S171" s="117">
        <f t="shared" si="33"/>
        <v>2.6921619794378036E-2</v>
      </c>
      <c r="T171" t="s">
        <v>148</v>
      </c>
    </row>
    <row r="172" spans="2:20" x14ac:dyDescent="0.25">
      <c r="B172" s="2" t="s">
        <v>88</v>
      </c>
      <c r="C172" s="2" t="s">
        <v>32</v>
      </c>
      <c r="D172" s="2" t="s">
        <v>8</v>
      </c>
      <c r="E172" s="2">
        <v>9</v>
      </c>
      <c r="F172" s="2">
        <v>1050</v>
      </c>
      <c r="G172" s="2">
        <v>0</v>
      </c>
      <c r="H172" s="1">
        <v>52.91</v>
      </c>
      <c r="I172" s="1">
        <v>0.13</v>
      </c>
      <c r="J172" s="1">
        <v>29.66</v>
      </c>
      <c r="K172" s="1">
        <v>1.1000000000000001</v>
      </c>
      <c r="L172" s="1">
        <v>0</v>
      </c>
      <c r="M172" s="1">
        <v>0.19</v>
      </c>
      <c r="N172" s="1">
        <v>11.24</v>
      </c>
      <c r="O172" s="1">
        <v>4.62</v>
      </c>
      <c r="P172" s="1">
        <v>0.15</v>
      </c>
      <c r="Q172" s="1">
        <v>0</v>
      </c>
      <c r="R172" s="1">
        <v>100</v>
      </c>
      <c r="S172" s="118">
        <v>0.56828653049958966</v>
      </c>
    </row>
    <row r="173" spans="2:20" x14ac:dyDescent="0.25">
      <c r="B173" s="2" t="s">
        <v>88</v>
      </c>
      <c r="C173" s="2" t="s">
        <v>32</v>
      </c>
      <c r="D173" s="2" t="s">
        <v>8</v>
      </c>
      <c r="E173" s="2">
        <v>9</v>
      </c>
      <c r="F173" s="2">
        <v>1050</v>
      </c>
      <c r="G173" s="2">
        <v>0</v>
      </c>
      <c r="H173" s="1">
        <v>52.87</v>
      </c>
      <c r="I173" s="1">
        <v>0.09</v>
      </c>
      <c r="J173" s="1">
        <v>29.89</v>
      </c>
      <c r="K173" s="1">
        <v>0.96</v>
      </c>
      <c r="L173" s="1">
        <v>0</v>
      </c>
      <c r="M173" s="1">
        <v>0.18</v>
      </c>
      <c r="N173" s="1">
        <v>11.26</v>
      </c>
      <c r="O173" s="1">
        <v>4.62</v>
      </c>
      <c r="P173" s="1">
        <v>0.12</v>
      </c>
      <c r="Q173" s="1">
        <v>0</v>
      </c>
      <c r="R173" s="1">
        <v>99.990000000000009</v>
      </c>
      <c r="S173" s="118">
        <v>0.56975054244136725</v>
      </c>
    </row>
    <row r="174" spans="2:20" x14ac:dyDescent="0.25">
      <c r="B174" s="2" t="s">
        <v>88</v>
      </c>
      <c r="C174" s="2" t="s">
        <v>32</v>
      </c>
      <c r="D174" s="2" t="s">
        <v>8</v>
      </c>
      <c r="E174" s="2">
        <v>9</v>
      </c>
      <c r="F174" s="2">
        <v>1050</v>
      </c>
      <c r="G174" s="2">
        <v>0</v>
      </c>
      <c r="H174" s="1">
        <v>52.92</v>
      </c>
      <c r="I174" s="1">
        <v>0.11</v>
      </c>
      <c r="J174" s="1">
        <v>29.79</v>
      </c>
      <c r="K174" s="1">
        <v>1.1000000000000001</v>
      </c>
      <c r="L174" s="1">
        <v>0</v>
      </c>
      <c r="M174" s="1">
        <v>0.17</v>
      </c>
      <c r="N174" s="1">
        <v>11.05</v>
      </c>
      <c r="O174" s="1">
        <v>4.71</v>
      </c>
      <c r="P174" s="1">
        <v>0.15</v>
      </c>
      <c r="Q174" s="1">
        <v>0</v>
      </c>
      <c r="R174" s="1">
        <v>99.999999999999986</v>
      </c>
      <c r="S174" s="118">
        <v>0.55944792119802278</v>
      </c>
    </row>
    <row r="175" spans="2:20" x14ac:dyDescent="0.25">
      <c r="B175" s="2" t="s">
        <v>88</v>
      </c>
      <c r="C175" s="2" t="s">
        <v>32</v>
      </c>
      <c r="D175" s="2" t="s">
        <v>8</v>
      </c>
      <c r="E175" s="2">
        <v>9</v>
      </c>
      <c r="F175" s="2">
        <v>1050</v>
      </c>
      <c r="G175" s="2">
        <v>0</v>
      </c>
      <c r="H175" s="1">
        <v>52.84</v>
      </c>
      <c r="I175" s="1">
        <v>0.1</v>
      </c>
      <c r="J175" s="1">
        <v>29.68</v>
      </c>
      <c r="K175" s="1">
        <v>1.1100000000000001</v>
      </c>
      <c r="L175" s="1">
        <v>0</v>
      </c>
      <c r="M175" s="1">
        <v>0.17</v>
      </c>
      <c r="N175" s="1">
        <v>11.3</v>
      </c>
      <c r="O175" s="1">
        <v>4.6500000000000004</v>
      </c>
      <c r="P175" s="1">
        <v>0.16</v>
      </c>
      <c r="Q175" s="1">
        <v>0</v>
      </c>
      <c r="R175" s="1">
        <v>100.01</v>
      </c>
      <c r="S175" s="118">
        <v>0.56769803570567356</v>
      </c>
    </row>
    <row r="176" spans="2:20" x14ac:dyDescent="0.25">
      <c r="B176" s="2" t="s">
        <v>88</v>
      </c>
      <c r="C176" s="2" t="s">
        <v>32</v>
      </c>
      <c r="D176" s="2" t="s">
        <v>9</v>
      </c>
      <c r="E176" s="2">
        <v>9</v>
      </c>
      <c r="F176" s="2">
        <v>1050</v>
      </c>
      <c r="G176" s="2">
        <v>0</v>
      </c>
      <c r="H176" s="1">
        <v>53.37</v>
      </c>
      <c r="I176" s="1">
        <v>0.12</v>
      </c>
      <c r="J176" s="1">
        <v>29.49</v>
      </c>
      <c r="K176" s="1">
        <v>0.99</v>
      </c>
      <c r="L176" s="1">
        <v>0</v>
      </c>
      <c r="M176" s="1">
        <v>0.18</v>
      </c>
      <c r="N176" s="1">
        <v>10.9</v>
      </c>
      <c r="O176" s="1">
        <v>4.7699999999999996</v>
      </c>
      <c r="P176" s="1">
        <v>0.18</v>
      </c>
      <c r="Q176" s="1">
        <v>0</v>
      </c>
      <c r="R176" s="1">
        <v>100</v>
      </c>
      <c r="S176" s="118">
        <v>0.55201309765881723</v>
      </c>
    </row>
    <row r="177" spans="2:19" x14ac:dyDescent="0.25">
      <c r="B177" s="2" t="s">
        <v>88</v>
      </c>
      <c r="C177" s="2" t="s">
        <v>32</v>
      </c>
      <c r="D177" s="2" t="s">
        <v>10</v>
      </c>
      <c r="E177" s="2">
        <v>9</v>
      </c>
      <c r="F177" s="2">
        <v>1050</v>
      </c>
      <c r="G177" s="2">
        <v>0</v>
      </c>
      <c r="H177" s="1">
        <v>52.61</v>
      </c>
      <c r="I177" s="1">
        <v>0.1</v>
      </c>
      <c r="J177" s="1">
        <v>29.98</v>
      </c>
      <c r="K177" s="1">
        <v>0.92</v>
      </c>
      <c r="L177" s="1">
        <v>0</v>
      </c>
      <c r="M177" s="1">
        <v>0.18</v>
      </c>
      <c r="N177" s="1">
        <v>11.49</v>
      </c>
      <c r="O177" s="1">
        <v>4.57</v>
      </c>
      <c r="P177" s="1">
        <v>0.16</v>
      </c>
      <c r="Q177" s="1">
        <v>0</v>
      </c>
      <c r="R177" s="1">
        <v>100.00999999999999</v>
      </c>
      <c r="S177" s="118">
        <v>0.57593454924921661</v>
      </c>
    </row>
    <row r="178" spans="2:19" x14ac:dyDescent="0.25">
      <c r="B178" s="2" t="s">
        <v>88</v>
      </c>
      <c r="C178" s="2" t="s">
        <v>32</v>
      </c>
      <c r="D178" s="2" t="s">
        <v>23</v>
      </c>
      <c r="E178" s="2">
        <v>9</v>
      </c>
      <c r="F178" s="2">
        <v>1050</v>
      </c>
      <c r="G178" s="2">
        <v>0</v>
      </c>
      <c r="H178" s="1">
        <v>52.95</v>
      </c>
      <c r="I178" s="1">
        <v>0.15</v>
      </c>
      <c r="J178" s="1">
        <v>29.77</v>
      </c>
      <c r="K178" s="1">
        <v>0.97</v>
      </c>
      <c r="L178" s="1">
        <v>0</v>
      </c>
      <c r="M178" s="1">
        <v>0.15</v>
      </c>
      <c r="N178" s="1">
        <v>11.15</v>
      </c>
      <c r="O178" s="1">
        <v>4.71</v>
      </c>
      <c r="P178" s="1">
        <v>0.14000000000000001</v>
      </c>
      <c r="Q178" s="1">
        <v>0</v>
      </c>
      <c r="R178" s="1">
        <v>99.990000000000009</v>
      </c>
      <c r="S178" s="118">
        <v>0.56200422489944224</v>
      </c>
    </row>
    <row r="179" spans="2:19" x14ac:dyDescent="0.25">
      <c r="B179" s="2" t="s">
        <v>88</v>
      </c>
      <c r="C179" s="2" t="s">
        <v>32</v>
      </c>
      <c r="D179" s="2" t="s">
        <v>75</v>
      </c>
      <c r="E179" s="2">
        <v>9</v>
      </c>
      <c r="F179" s="2">
        <v>1050</v>
      </c>
      <c r="G179" s="2">
        <v>0</v>
      </c>
      <c r="H179" s="1">
        <v>53.97</v>
      </c>
      <c r="I179" s="1">
        <v>0.08</v>
      </c>
      <c r="J179" s="1">
        <v>28.98</v>
      </c>
      <c r="K179" s="1">
        <v>1.01</v>
      </c>
      <c r="L179" s="1">
        <v>0</v>
      </c>
      <c r="M179" s="1">
        <v>0.18</v>
      </c>
      <c r="N179" s="1">
        <v>10.59</v>
      </c>
      <c r="O179" s="1">
        <v>5.04</v>
      </c>
      <c r="P179" s="1">
        <v>0.15</v>
      </c>
      <c r="Q179" s="1">
        <v>0</v>
      </c>
      <c r="R179" s="1">
        <v>100.00000000000003</v>
      </c>
      <c r="S179" s="118">
        <v>0.5324613075718555</v>
      </c>
    </row>
    <row r="180" spans="2:19" x14ac:dyDescent="0.25">
      <c r="B180" s="2" t="s">
        <v>88</v>
      </c>
      <c r="C180" s="2" t="s">
        <v>32</v>
      </c>
      <c r="D180" s="2" t="s">
        <v>178</v>
      </c>
      <c r="E180" s="2">
        <v>9</v>
      </c>
      <c r="F180" s="2">
        <v>1050</v>
      </c>
      <c r="G180" s="2">
        <v>0</v>
      </c>
      <c r="H180" s="1">
        <v>43.64</v>
      </c>
      <c r="I180" s="1">
        <v>0</v>
      </c>
      <c r="J180" s="1">
        <v>36.54</v>
      </c>
      <c r="K180" s="1">
        <v>0.69</v>
      </c>
      <c r="L180" s="1">
        <v>0</v>
      </c>
      <c r="M180" s="1">
        <v>0.1</v>
      </c>
      <c r="N180" s="1">
        <v>18.010000000000002</v>
      </c>
      <c r="O180" s="1">
        <v>1.02</v>
      </c>
      <c r="P180" s="1">
        <v>0</v>
      </c>
      <c r="Q180" s="1">
        <v>0</v>
      </c>
      <c r="R180" s="1">
        <v>100</v>
      </c>
      <c r="S180" s="118">
        <v>0.90704209710023165</v>
      </c>
    </row>
    <row r="181" spans="2:19" x14ac:dyDescent="0.25">
      <c r="B181" s="2" t="s">
        <v>88</v>
      </c>
      <c r="C181" s="2" t="s">
        <v>32</v>
      </c>
      <c r="D181" s="2" t="s">
        <v>178</v>
      </c>
      <c r="E181" s="2">
        <v>9</v>
      </c>
      <c r="F181" s="2">
        <v>1050</v>
      </c>
      <c r="G181" s="2">
        <v>0</v>
      </c>
      <c r="H181" s="1">
        <v>43.64</v>
      </c>
      <c r="I181" s="1">
        <v>0</v>
      </c>
      <c r="J181" s="1">
        <v>36.54</v>
      </c>
      <c r="K181" s="1">
        <v>0.72</v>
      </c>
      <c r="L181" s="1">
        <v>0</v>
      </c>
      <c r="M181" s="1">
        <v>0.13</v>
      </c>
      <c r="N181" s="1">
        <v>18.05</v>
      </c>
      <c r="O181" s="1">
        <v>0.92</v>
      </c>
      <c r="P181" s="1">
        <v>0</v>
      </c>
      <c r="Q181" s="1">
        <v>0</v>
      </c>
      <c r="R181" s="1">
        <v>100</v>
      </c>
      <c r="S181" s="118">
        <v>0.91555615095490261</v>
      </c>
    </row>
    <row r="182" spans="2:19" x14ac:dyDescent="0.25">
      <c r="B182" s="2" t="s">
        <v>88</v>
      </c>
      <c r="C182" s="2" t="s">
        <v>32</v>
      </c>
      <c r="D182" s="2" t="s">
        <v>91</v>
      </c>
      <c r="E182" s="2">
        <v>9</v>
      </c>
      <c r="F182" s="2">
        <v>1050</v>
      </c>
      <c r="G182" s="2">
        <v>0</v>
      </c>
      <c r="H182" s="1">
        <v>54.8</v>
      </c>
      <c r="I182" s="1">
        <v>0.13</v>
      </c>
      <c r="J182" s="1">
        <v>28.59</v>
      </c>
      <c r="K182" s="1">
        <v>1.17</v>
      </c>
      <c r="L182" s="1">
        <v>0</v>
      </c>
      <c r="M182" s="1">
        <v>0.16</v>
      </c>
      <c r="N182" s="1">
        <v>9.56</v>
      </c>
      <c r="O182" s="1">
        <v>5.36</v>
      </c>
      <c r="P182" s="1">
        <v>0.23</v>
      </c>
      <c r="Q182" s="1">
        <v>0</v>
      </c>
      <c r="R182" s="1">
        <v>100</v>
      </c>
      <c r="S182" s="118">
        <v>0.48942613800737467</v>
      </c>
    </row>
    <row r="183" spans="2:19" x14ac:dyDescent="0.25">
      <c r="B183" s="2" t="s">
        <v>88</v>
      </c>
      <c r="C183" s="2" t="s">
        <v>32</v>
      </c>
      <c r="D183" s="2" t="s">
        <v>91</v>
      </c>
      <c r="E183" s="2">
        <v>9</v>
      </c>
      <c r="F183" s="2">
        <v>1050</v>
      </c>
      <c r="G183" s="2">
        <v>0</v>
      </c>
      <c r="H183" s="1">
        <v>53.42</v>
      </c>
      <c r="I183" s="1">
        <v>0.1</v>
      </c>
      <c r="J183" s="1">
        <v>29.65</v>
      </c>
      <c r="K183" s="1">
        <v>1.03</v>
      </c>
      <c r="L183" s="1">
        <v>0</v>
      </c>
      <c r="M183" s="1">
        <v>0.18</v>
      </c>
      <c r="N183" s="1">
        <v>10.61</v>
      </c>
      <c r="O183" s="1">
        <v>4.87</v>
      </c>
      <c r="P183" s="1">
        <v>0.14000000000000001</v>
      </c>
      <c r="Q183" s="1">
        <v>0</v>
      </c>
      <c r="R183" s="1">
        <v>100.00000000000001</v>
      </c>
      <c r="S183" s="118">
        <v>0.54162393404507858</v>
      </c>
    </row>
    <row r="184" spans="2:19" x14ac:dyDescent="0.25">
      <c r="B184" s="2" t="s">
        <v>88</v>
      </c>
      <c r="C184" s="2" t="s">
        <v>32</v>
      </c>
      <c r="D184" s="2" t="s">
        <v>91</v>
      </c>
      <c r="E184" s="2">
        <v>9</v>
      </c>
      <c r="F184" s="2">
        <v>1050</v>
      </c>
      <c r="G184" s="2">
        <v>0</v>
      </c>
      <c r="H184" s="1">
        <v>54.11</v>
      </c>
      <c r="I184" s="1">
        <v>0.11</v>
      </c>
      <c r="J184" s="1">
        <v>29.05</v>
      </c>
      <c r="K184" s="1">
        <v>1.1100000000000001</v>
      </c>
      <c r="L184" s="1">
        <v>0</v>
      </c>
      <c r="M184" s="1">
        <v>0.2</v>
      </c>
      <c r="N184" s="1">
        <v>10.199999999999999</v>
      </c>
      <c r="O184" s="1">
        <v>5.0599999999999996</v>
      </c>
      <c r="P184" s="1">
        <v>0.16</v>
      </c>
      <c r="Q184" s="1">
        <v>0</v>
      </c>
      <c r="R184" s="1">
        <v>100</v>
      </c>
      <c r="S184" s="118">
        <v>0.52182276001458261</v>
      </c>
    </row>
    <row r="185" spans="2:19" x14ac:dyDescent="0.25">
      <c r="B185" s="2" t="s">
        <v>88</v>
      </c>
      <c r="C185" s="2" t="s">
        <v>32</v>
      </c>
      <c r="D185" s="2" t="s">
        <v>89</v>
      </c>
      <c r="E185" s="2">
        <v>9</v>
      </c>
      <c r="F185" s="2">
        <v>1050</v>
      </c>
      <c r="G185" s="2">
        <v>0</v>
      </c>
      <c r="H185" s="1">
        <v>53.47</v>
      </c>
      <c r="I185" s="1">
        <v>0.11</v>
      </c>
      <c r="J185" s="1">
        <v>29.59</v>
      </c>
      <c r="K185" s="1">
        <v>0.95</v>
      </c>
      <c r="L185" s="1">
        <v>0</v>
      </c>
      <c r="M185" s="1">
        <v>0.19</v>
      </c>
      <c r="N185" s="1">
        <v>10.62</v>
      </c>
      <c r="O185" s="1">
        <v>4.92</v>
      </c>
      <c r="P185" s="1">
        <v>0.15</v>
      </c>
      <c r="Q185" s="1">
        <v>0</v>
      </c>
      <c r="R185" s="1">
        <v>100.00000000000001</v>
      </c>
      <c r="S185" s="118">
        <v>0.53904190733769286</v>
      </c>
    </row>
    <row r="186" spans="2:19" x14ac:dyDescent="0.25">
      <c r="B186" s="2" t="s">
        <v>88</v>
      </c>
      <c r="C186" s="2" t="s">
        <v>32</v>
      </c>
      <c r="D186" s="2" t="s">
        <v>179</v>
      </c>
      <c r="E186" s="2">
        <v>9</v>
      </c>
      <c r="F186" s="2">
        <v>1050</v>
      </c>
      <c r="G186" s="2">
        <v>0</v>
      </c>
      <c r="H186" s="1">
        <v>45.59</v>
      </c>
      <c r="I186" s="1">
        <v>0</v>
      </c>
      <c r="J186" s="1">
        <v>34.89</v>
      </c>
      <c r="K186" s="1">
        <v>0.86</v>
      </c>
      <c r="L186" s="1">
        <v>0</v>
      </c>
      <c r="M186" s="1">
        <v>0.11</v>
      </c>
      <c r="N186" s="1">
        <v>16.850000000000001</v>
      </c>
      <c r="O186" s="1">
        <v>1.7</v>
      </c>
      <c r="P186" s="1">
        <v>0</v>
      </c>
      <c r="Q186" s="1">
        <v>0</v>
      </c>
      <c r="R186" s="1">
        <v>100.00000000000001</v>
      </c>
      <c r="S186" s="118">
        <v>0.84561830447164599</v>
      </c>
    </row>
    <row r="187" spans="2:19" x14ac:dyDescent="0.25">
      <c r="B187" s="2" t="s">
        <v>88</v>
      </c>
      <c r="C187" s="2" t="s">
        <v>32</v>
      </c>
      <c r="D187" s="2" t="s">
        <v>179</v>
      </c>
      <c r="E187" s="2">
        <v>9</v>
      </c>
      <c r="F187" s="2">
        <v>1050</v>
      </c>
      <c r="G187" s="2">
        <v>0</v>
      </c>
      <c r="H187" s="1">
        <v>45.44</v>
      </c>
      <c r="I187" s="1">
        <v>0</v>
      </c>
      <c r="J187" s="1">
        <v>34.94</v>
      </c>
      <c r="K187" s="1">
        <v>0.95</v>
      </c>
      <c r="L187" s="1">
        <v>0</v>
      </c>
      <c r="M187" s="1">
        <v>0.12</v>
      </c>
      <c r="N187" s="1">
        <v>16.86</v>
      </c>
      <c r="O187" s="1">
        <v>1.69</v>
      </c>
      <c r="P187" s="1">
        <v>0</v>
      </c>
      <c r="Q187" s="1">
        <v>0</v>
      </c>
      <c r="R187" s="1">
        <v>100</v>
      </c>
      <c r="S187" s="118">
        <v>0.84646405396963009</v>
      </c>
    </row>
    <row r="188" spans="2:19" x14ac:dyDescent="0.25">
      <c r="B188" s="2" t="s">
        <v>88</v>
      </c>
      <c r="C188" s="2" t="s">
        <v>32</v>
      </c>
      <c r="D188" s="2" t="s">
        <v>92</v>
      </c>
      <c r="E188" s="2">
        <v>9</v>
      </c>
      <c r="F188" s="2">
        <v>1050</v>
      </c>
      <c r="G188" s="2">
        <v>0</v>
      </c>
      <c r="H188" s="1">
        <v>52.52</v>
      </c>
      <c r="I188" s="1">
        <v>0.09</v>
      </c>
      <c r="J188" s="1">
        <v>30.06</v>
      </c>
      <c r="K188" s="1">
        <v>0.91</v>
      </c>
      <c r="L188" s="1">
        <v>0</v>
      </c>
      <c r="M188" s="1">
        <v>0.17</v>
      </c>
      <c r="N188" s="1">
        <v>11.59</v>
      </c>
      <c r="O188" s="1">
        <v>4.5199999999999996</v>
      </c>
      <c r="P188" s="1">
        <v>0.14000000000000001</v>
      </c>
      <c r="Q188" s="1">
        <v>0</v>
      </c>
      <c r="R188" s="1">
        <v>100</v>
      </c>
      <c r="S188" s="118">
        <v>0.58136348631653145</v>
      </c>
    </row>
    <row r="189" spans="2:19" x14ac:dyDescent="0.25">
      <c r="B189" s="2" t="s">
        <v>88</v>
      </c>
      <c r="C189" s="2" t="s">
        <v>32</v>
      </c>
      <c r="D189" s="2" t="s">
        <v>92</v>
      </c>
      <c r="E189" s="2">
        <v>9</v>
      </c>
      <c r="F189" s="2">
        <v>1050</v>
      </c>
      <c r="G189" s="2">
        <v>0</v>
      </c>
      <c r="H189" s="1">
        <v>52.87</v>
      </c>
      <c r="I189" s="1">
        <v>0.12</v>
      </c>
      <c r="J189" s="1">
        <v>29.86</v>
      </c>
      <c r="K189" s="1">
        <v>0.89</v>
      </c>
      <c r="L189" s="1">
        <v>0</v>
      </c>
      <c r="M189" s="1">
        <v>0.15</v>
      </c>
      <c r="N189" s="1">
        <v>11.34</v>
      </c>
      <c r="O189" s="1">
        <v>4.6100000000000003</v>
      </c>
      <c r="P189" s="1">
        <v>0.15</v>
      </c>
      <c r="Q189" s="1">
        <v>0</v>
      </c>
      <c r="R189" s="1">
        <v>99.990000000000009</v>
      </c>
      <c r="S189" s="118">
        <v>0.57097802317645419</v>
      </c>
    </row>
    <row r="190" spans="2:19" x14ac:dyDescent="0.25">
      <c r="B190" s="2" t="s">
        <v>88</v>
      </c>
      <c r="C190" s="2" t="s">
        <v>32</v>
      </c>
      <c r="D190" s="2" t="s">
        <v>92</v>
      </c>
      <c r="E190" s="2">
        <v>9</v>
      </c>
      <c r="F190" s="2">
        <v>1050</v>
      </c>
      <c r="G190" s="2">
        <v>0</v>
      </c>
      <c r="H190" s="1">
        <v>54.59</v>
      </c>
      <c r="I190" s="1">
        <v>0.11</v>
      </c>
      <c r="J190" s="1">
        <v>28.5</v>
      </c>
      <c r="K190" s="1">
        <v>1.1200000000000001</v>
      </c>
      <c r="L190" s="1">
        <v>0</v>
      </c>
      <c r="M190" s="1">
        <v>0.18</v>
      </c>
      <c r="N190" s="1">
        <v>10.11</v>
      </c>
      <c r="O190" s="1">
        <v>5.19</v>
      </c>
      <c r="P190" s="1">
        <v>0.2</v>
      </c>
      <c r="Q190" s="1">
        <v>0</v>
      </c>
      <c r="R190" s="1">
        <v>100.00000000000001</v>
      </c>
      <c r="S190" s="118">
        <v>0.5121649134429751</v>
      </c>
    </row>
    <row r="191" spans="2:19" x14ac:dyDescent="0.25">
      <c r="B191" s="2" t="s">
        <v>88</v>
      </c>
      <c r="C191" s="2" t="s">
        <v>32</v>
      </c>
      <c r="D191" s="2" t="s">
        <v>90</v>
      </c>
      <c r="E191" s="2">
        <v>9</v>
      </c>
      <c r="F191" s="2">
        <v>1050</v>
      </c>
      <c r="G191" s="2">
        <v>0</v>
      </c>
      <c r="H191" s="1">
        <v>54.46</v>
      </c>
      <c r="I191" s="1">
        <v>0.08</v>
      </c>
      <c r="J191" s="1">
        <v>28.56</v>
      </c>
      <c r="K191" s="1">
        <v>1</v>
      </c>
      <c r="L191" s="1">
        <v>0</v>
      </c>
      <c r="M191" s="1">
        <v>0.16</v>
      </c>
      <c r="N191" s="1">
        <v>10.37</v>
      </c>
      <c r="O191" s="1">
        <v>5.16</v>
      </c>
      <c r="P191" s="1">
        <v>0.2</v>
      </c>
      <c r="Q191" s="1">
        <v>0</v>
      </c>
      <c r="R191" s="1">
        <v>99.99</v>
      </c>
      <c r="S191" s="118">
        <v>0.51991810469357036</v>
      </c>
    </row>
    <row r="192" spans="2:19" x14ac:dyDescent="0.25">
      <c r="B192" s="2" t="s">
        <v>88</v>
      </c>
      <c r="C192" s="2" t="s">
        <v>32</v>
      </c>
      <c r="D192" s="2" t="s">
        <v>90</v>
      </c>
      <c r="E192" s="2">
        <v>9</v>
      </c>
      <c r="F192" s="2">
        <v>1050</v>
      </c>
      <c r="G192" s="2">
        <v>0</v>
      </c>
      <c r="H192" s="1">
        <v>53.49</v>
      </c>
      <c r="I192" s="1">
        <v>0.11</v>
      </c>
      <c r="J192" s="1">
        <v>29.27</v>
      </c>
      <c r="K192" s="1">
        <v>0.93</v>
      </c>
      <c r="L192" s="1">
        <v>0</v>
      </c>
      <c r="M192" s="1">
        <v>0.14000000000000001</v>
      </c>
      <c r="N192" s="1">
        <v>11.08</v>
      </c>
      <c r="O192" s="1">
        <v>4.84</v>
      </c>
      <c r="P192" s="1">
        <v>0.14000000000000001</v>
      </c>
      <c r="Q192" s="1">
        <v>0</v>
      </c>
      <c r="R192" s="1">
        <v>100.00000000000001</v>
      </c>
      <c r="S192" s="118">
        <v>0.55386289141522538</v>
      </c>
    </row>
    <row r="193" spans="2:20" x14ac:dyDescent="0.25">
      <c r="B193" s="2" t="s">
        <v>88</v>
      </c>
      <c r="C193" s="2" t="s">
        <v>32</v>
      </c>
      <c r="D193" s="2" t="s">
        <v>90</v>
      </c>
      <c r="E193" s="2">
        <v>9</v>
      </c>
      <c r="F193" s="2">
        <v>1050</v>
      </c>
      <c r="G193" s="2">
        <v>0</v>
      </c>
      <c r="H193" s="1">
        <v>53.67</v>
      </c>
      <c r="I193" s="1">
        <v>0.1</v>
      </c>
      <c r="J193" s="1">
        <v>29.09</v>
      </c>
      <c r="K193" s="1">
        <v>1.02</v>
      </c>
      <c r="L193" s="1">
        <v>0</v>
      </c>
      <c r="M193" s="1">
        <v>0.18</v>
      </c>
      <c r="N193" s="1">
        <v>10.95</v>
      </c>
      <c r="O193" s="1">
        <v>4.8499999999999996</v>
      </c>
      <c r="P193" s="1">
        <v>0.15</v>
      </c>
      <c r="Q193" s="1">
        <v>0</v>
      </c>
      <c r="R193" s="1">
        <v>100.01</v>
      </c>
      <c r="S193" s="118">
        <v>0.55011433167445867</v>
      </c>
    </row>
    <row r="194" spans="2:20" x14ac:dyDescent="0.25">
      <c r="B194" s="2" t="s">
        <v>88</v>
      </c>
      <c r="C194" s="2" t="s">
        <v>32</v>
      </c>
      <c r="D194" s="2" t="s">
        <v>90</v>
      </c>
      <c r="E194" s="2">
        <v>9</v>
      </c>
      <c r="F194" s="2">
        <v>1050</v>
      </c>
      <c r="G194" s="2">
        <v>0</v>
      </c>
      <c r="H194" s="1">
        <v>53.58</v>
      </c>
      <c r="I194" s="1">
        <v>0.1</v>
      </c>
      <c r="J194" s="1">
        <v>29.16</v>
      </c>
      <c r="K194" s="1">
        <v>1.08</v>
      </c>
      <c r="L194" s="1">
        <v>0</v>
      </c>
      <c r="M194" s="1">
        <v>0.17</v>
      </c>
      <c r="N194" s="1">
        <v>10.97</v>
      </c>
      <c r="O194" s="1">
        <v>4.8</v>
      </c>
      <c r="P194" s="1">
        <v>0.14000000000000001</v>
      </c>
      <c r="Q194" s="1">
        <v>0</v>
      </c>
      <c r="R194" s="1">
        <v>100</v>
      </c>
      <c r="S194" s="118">
        <v>0.55340960962287145</v>
      </c>
    </row>
    <row r="195" spans="2:20" x14ac:dyDescent="0.25">
      <c r="B195" s="55" t="s">
        <v>132</v>
      </c>
      <c r="C195" s="2"/>
      <c r="D195" s="2"/>
      <c r="E195" s="2"/>
      <c r="F195" s="2"/>
      <c r="G195" s="2"/>
      <c r="H195" s="44">
        <f>AVERAGE(H172:H179,H182:H184,H185,H188,H189,H190,H191:H194)</f>
        <v>53.443157894736849</v>
      </c>
      <c r="I195" s="44">
        <f t="shared" ref="I195:S195" si="34">AVERAGE(I172:I179,I182:I184,I185,I188,I189,I190,I191:I194)</f>
        <v>0.10736842105263163</v>
      </c>
      <c r="J195" s="44">
        <f t="shared" si="34"/>
        <v>29.401052631578942</v>
      </c>
      <c r="K195" s="44">
        <f t="shared" si="34"/>
        <v>1.0194736842105261</v>
      </c>
      <c r="L195" s="44">
        <f t="shared" si="34"/>
        <v>0</v>
      </c>
      <c r="M195" s="44">
        <f t="shared" si="34"/>
        <v>0.17263157894736844</v>
      </c>
      <c r="N195" s="44">
        <f t="shared" si="34"/>
        <v>10.862105263157895</v>
      </c>
      <c r="O195" s="44">
        <f t="shared" si="34"/>
        <v>4.8352631578947367</v>
      </c>
      <c r="P195" s="44">
        <f t="shared" si="34"/>
        <v>0.15842105263157896</v>
      </c>
      <c r="Q195" s="44">
        <f t="shared" si="34"/>
        <v>0</v>
      </c>
      <c r="R195" s="44"/>
      <c r="S195" s="116">
        <f t="shared" si="34"/>
        <v>0.54849064784056833</v>
      </c>
      <c r="T195" t="s">
        <v>149</v>
      </c>
    </row>
    <row r="196" spans="2:20" x14ac:dyDescent="0.25">
      <c r="B196" s="56" t="s">
        <v>133</v>
      </c>
      <c r="C196" s="8"/>
      <c r="D196" s="8"/>
      <c r="E196" s="8"/>
      <c r="F196" s="8"/>
      <c r="G196" s="8"/>
      <c r="H196" s="45">
        <f>STDEV(H172:H179,H182:H183,H184,H185,H188,H189,H190,H191:H194)</f>
        <v>0.68149388708091485</v>
      </c>
      <c r="I196" s="45">
        <f t="shared" ref="I196:S196" si="35">STDEV(I172:I179,I182:I183,I184,I185,I188,I189,I190,I191:I194)</f>
        <v>1.758853959674277E-2</v>
      </c>
      <c r="J196" s="45">
        <f t="shared" si="35"/>
        <v>0.49478272152579028</v>
      </c>
      <c r="K196" s="45">
        <f t="shared" si="35"/>
        <v>8.323151674766574E-2</v>
      </c>
      <c r="L196" s="45">
        <f t="shared" si="35"/>
        <v>0</v>
      </c>
      <c r="M196" s="45">
        <f t="shared" si="35"/>
        <v>1.5217718205053642E-2</v>
      </c>
      <c r="N196" s="45">
        <f t="shared" si="35"/>
        <v>0.52544773444884796</v>
      </c>
      <c r="O196" s="45">
        <f t="shared" si="35"/>
        <v>0.23476627670592426</v>
      </c>
      <c r="P196" s="45">
        <f t="shared" si="35"/>
        <v>2.6512713490101057E-2</v>
      </c>
      <c r="Q196" s="45">
        <f t="shared" si="35"/>
        <v>0</v>
      </c>
      <c r="R196" s="45"/>
      <c r="S196" s="117">
        <f t="shared" si="35"/>
        <v>2.4326653058284967E-2</v>
      </c>
      <c r="T196" t="s">
        <v>149</v>
      </c>
    </row>
    <row r="197" spans="2:20" x14ac:dyDescent="0.25">
      <c r="B197" s="2" t="s">
        <v>93</v>
      </c>
      <c r="C197" s="2" t="s">
        <v>32</v>
      </c>
      <c r="D197" s="2" t="s">
        <v>8</v>
      </c>
      <c r="E197" s="2">
        <v>9</v>
      </c>
      <c r="F197" s="2">
        <v>1000</v>
      </c>
      <c r="G197" s="2">
        <v>0</v>
      </c>
      <c r="H197" s="1">
        <v>56.12</v>
      </c>
      <c r="I197" s="1">
        <v>0.14000000000000001</v>
      </c>
      <c r="J197" s="1">
        <v>26.92</v>
      </c>
      <c r="K197" s="1">
        <v>1.0900000000000001</v>
      </c>
      <c r="L197" s="1">
        <v>0</v>
      </c>
      <c r="M197" s="1">
        <v>0.21</v>
      </c>
      <c r="N197" s="1">
        <v>9.7100000000000009</v>
      </c>
      <c r="O197" s="1">
        <v>5.59</v>
      </c>
      <c r="P197" s="1">
        <v>0.22</v>
      </c>
      <c r="Q197" s="1">
        <v>0</v>
      </c>
      <c r="R197" s="1">
        <v>100</v>
      </c>
      <c r="S197" s="118">
        <v>0.48338827342631674</v>
      </c>
    </row>
    <row r="198" spans="2:20" x14ac:dyDescent="0.25">
      <c r="B198" s="2" t="s">
        <v>93</v>
      </c>
      <c r="C198" s="2" t="s">
        <v>32</v>
      </c>
      <c r="D198" s="2" t="s">
        <v>8</v>
      </c>
      <c r="E198" s="2">
        <v>9</v>
      </c>
      <c r="F198" s="2">
        <v>1000</v>
      </c>
      <c r="G198" s="2">
        <v>0</v>
      </c>
      <c r="H198" s="1">
        <v>53.63</v>
      </c>
      <c r="I198" s="1">
        <v>0.14000000000000001</v>
      </c>
      <c r="J198" s="1">
        <v>28.9</v>
      </c>
      <c r="K198" s="1">
        <v>0.86</v>
      </c>
      <c r="L198" s="1">
        <v>0</v>
      </c>
      <c r="M198" s="1">
        <v>0.19</v>
      </c>
      <c r="N198" s="1">
        <v>11.45</v>
      </c>
      <c r="O198" s="1">
        <v>4.7</v>
      </c>
      <c r="P198" s="1">
        <v>0.13</v>
      </c>
      <c r="Q198" s="1">
        <v>0</v>
      </c>
      <c r="R198" s="1">
        <v>100</v>
      </c>
      <c r="S198" s="118">
        <v>0.56937678765401578</v>
      </c>
    </row>
    <row r="199" spans="2:20" x14ac:dyDescent="0.25">
      <c r="B199" s="2" t="s">
        <v>93</v>
      </c>
      <c r="C199" s="2" t="s">
        <v>32</v>
      </c>
      <c r="D199" s="2" t="s">
        <v>8</v>
      </c>
      <c r="E199" s="2">
        <v>9</v>
      </c>
      <c r="F199" s="2">
        <v>1000</v>
      </c>
      <c r="G199" s="2">
        <v>0</v>
      </c>
      <c r="H199" s="1">
        <v>53.57</v>
      </c>
      <c r="I199" s="1">
        <v>0.14000000000000001</v>
      </c>
      <c r="J199" s="1">
        <v>28.87</v>
      </c>
      <c r="K199" s="1">
        <v>0.89</v>
      </c>
      <c r="L199" s="1">
        <v>0</v>
      </c>
      <c r="M199" s="1">
        <v>0.17</v>
      </c>
      <c r="N199" s="1">
        <v>11.54</v>
      </c>
      <c r="O199" s="1">
        <v>4.67</v>
      </c>
      <c r="P199" s="1">
        <v>0.14000000000000001</v>
      </c>
      <c r="Q199" s="1">
        <v>0</v>
      </c>
      <c r="R199" s="1">
        <v>99.990000000000009</v>
      </c>
      <c r="S199" s="118">
        <v>0.5724965645657385</v>
      </c>
    </row>
    <row r="200" spans="2:20" x14ac:dyDescent="0.25">
      <c r="B200" s="2" t="s">
        <v>93</v>
      </c>
      <c r="C200" s="2" t="s">
        <v>32</v>
      </c>
      <c r="D200" s="2" t="s">
        <v>9</v>
      </c>
      <c r="E200" s="2">
        <v>9</v>
      </c>
      <c r="F200" s="2">
        <v>1000</v>
      </c>
      <c r="G200" s="2">
        <v>0</v>
      </c>
      <c r="H200" s="1">
        <v>54.21</v>
      </c>
      <c r="I200" s="1">
        <v>0.11</v>
      </c>
      <c r="J200" s="1">
        <v>28.54</v>
      </c>
      <c r="K200" s="1">
        <v>0.76</v>
      </c>
      <c r="L200" s="1">
        <v>0</v>
      </c>
      <c r="M200" s="1">
        <v>0.16</v>
      </c>
      <c r="N200" s="1">
        <v>11.03</v>
      </c>
      <c r="O200" s="1">
        <v>5.01</v>
      </c>
      <c r="P200" s="1">
        <v>0.17</v>
      </c>
      <c r="Q200" s="1">
        <v>0</v>
      </c>
      <c r="R200" s="1">
        <v>99.990000000000009</v>
      </c>
      <c r="S200" s="118">
        <v>0.54339537927902426</v>
      </c>
    </row>
    <row r="201" spans="2:20" x14ac:dyDescent="0.25">
      <c r="B201" s="2" t="s">
        <v>93</v>
      </c>
      <c r="C201" s="2" t="s">
        <v>32</v>
      </c>
      <c r="D201" s="2" t="s">
        <v>9</v>
      </c>
      <c r="E201" s="2">
        <v>9</v>
      </c>
      <c r="F201" s="2">
        <v>1000</v>
      </c>
      <c r="G201" s="2">
        <v>0</v>
      </c>
      <c r="H201" s="1">
        <v>54.05</v>
      </c>
      <c r="I201" s="1">
        <v>0.1</v>
      </c>
      <c r="J201" s="1">
        <v>28.51</v>
      </c>
      <c r="K201" s="1">
        <v>0.87</v>
      </c>
      <c r="L201" s="1">
        <v>0</v>
      </c>
      <c r="M201" s="1">
        <v>0.18</v>
      </c>
      <c r="N201" s="1">
        <v>11.15</v>
      </c>
      <c r="O201" s="1">
        <v>4.99</v>
      </c>
      <c r="P201" s="1">
        <v>0.14000000000000001</v>
      </c>
      <c r="Q201" s="1">
        <v>0</v>
      </c>
      <c r="R201" s="1">
        <v>99.990000000000009</v>
      </c>
      <c r="S201" s="118">
        <v>0.54800890672306424</v>
      </c>
    </row>
    <row r="202" spans="2:20" x14ac:dyDescent="0.25">
      <c r="B202" s="2" t="s">
        <v>93</v>
      </c>
      <c r="C202" s="2" t="s">
        <v>32</v>
      </c>
      <c r="D202" s="2" t="s">
        <v>170</v>
      </c>
      <c r="E202" s="2">
        <v>9</v>
      </c>
      <c r="F202" s="2">
        <v>1000</v>
      </c>
      <c r="G202" s="2">
        <v>0</v>
      </c>
      <c r="H202" s="1">
        <v>45.34</v>
      </c>
      <c r="I202" s="1">
        <v>0</v>
      </c>
      <c r="J202" s="1">
        <v>34.68</v>
      </c>
      <c r="K202" s="1">
        <v>0.81</v>
      </c>
      <c r="L202" s="1">
        <v>0</v>
      </c>
      <c r="M202" s="1">
        <v>0.14000000000000001</v>
      </c>
      <c r="N202" s="1">
        <v>17.71</v>
      </c>
      <c r="O202" s="1">
        <v>1.32</v>
      </c>
      <c r="P202" s="1">
        <v>0</v>
      </c>
      <c r="Q202" s="1">
        <v>0</v>
      </c>
      <c r="R202" s="1">
        <v>100</v>
      </c>
      <c r="S202" s="118">
        <v>0.88115519775590723</v>
      </c>
    </row>
    <row r="203" spans="2:20" x14ac:dyDescent="0.25">
      <c r="B203" s="2" t="s">
        <v>93</v>
      </c>
      <c r="C203" s="2" t="s">
        <v>32</v>
      </c>
      <c r="D203" s="2" t="s">
        <v>19</v>
      </c>
      <c r="E203" s="2">
        <v>9</v>
      </c>
      <c r="F203" s="2">
        <v>1000</v>
      </c>
      <c r="G203" s="2">
        <v>0</v>
      </c>
      <c r="H203" s="1">
        <v>54.1</v>
      </c>
      <c r="I203" s="1">
        <v>0.12</v>
      </c>
      <c r="J203" s="1">
        <v>28.58</v>
      </c>
      <c r="K203" s="1">
        <v>0.82</v>
      </c>
      <c r="L203" s="1">
        <v>0</v>
      </c>
      <c r="M203" s="1">
        <v>0.18</v>
      </c>
      <c r="N203" s="1">
        <v>11.04</v>
      </c>
      <c r="O203" s="1">
        <v>4.9800000000000004</v>
      </c>
      <c r="P203" s="1">
        <v>0.17</v>
      </c>
      <c r="Q203" s="1">
        <v>0</v>
      </c>
      <c r="R203" s="1">
        <v>99.990000000000009</v>
      </c>
      <c r="S203" s="118">
        <v>0.54507727859618804</v>
      </c>
    </row>
    <row r="204" spans="2:20" x14ac:dyDescent="0.25">
      <c r="B204" s="2" t="s">
        <v>93</v>
      </c>
      <c r="C204" s="2" t="s">
        <v>32</v>
      </c>
      <c r="D204" s="2" t="s">
        <v>19</v>
      </c>
      <c r="E204" s="2">
        <v>9</v>
      </c>
      <c r="F204" s="2">
        <v>1000</v>
      </c>
      <c r="G204" s="2">
        <v>0</v>
      </c>
      <c r="H204" s="1">
        <v>54.13</v>
      </c>
      <c r="I204" s="1">
        <v>0.1</v>
      </c>
      <c r="J204" s="1">
        <v>28.57</v>
      </c>
      <c r="K204" s="1">
        <v>0.83</v>
      </c>
      <c r="L204" s="1">
        <v>0</v>
      </c>
      <c r="M204" s="1">
        <v>0.16</v>
      </c>
      <c r="N204" s="1">
        <v>11.01</v>
      </c>
      <c r="O204" s="1">
        <v>5.03</v>
      </c>
      <c r="P204" s="1">
        <v>0.16</v>
      </c>
      <c r="Q204" s="1">
        <v>0</v>
      </c>
      <c r="R204" s="1">
        <v>99.990000000000009</v>
      </c>
      <c r="S204" s="118">
        <v>0.54229560694892842</v>
      </c>
    </row>
    <row r="205" spans="2:20" x14ac:dyDescent="0.25">
      <c r="B205" s="2" t="s">
        <v>93</v>
      </c>
      <c r="C205" s="2" t="s">
        <v>32</v>
      </c>
      <c r="D205" s="2" t="s">
        <v>23</v>
      </c>
      <c r="E205" s="2">
        <v>9</v>
      </c>
      <c r="F205" s="2">
        <v>1000</v>
      </c>
      <c r="G205" s="2">
        <v>0</v>
      </c>
      <c r="H205" s="1">
        <v>54.65</v>
      </c>
      <c r="I205" s="1">
        <v>0.12</v>
      </c>
      <c r="J205" s="1">
        <v>28.16</v>
      </c>
      <c r="K205" s="1">
        <v>0.92</v>
      </c>
      <c r="L205" s="1">
        <v>0</v>
      </c>
      <c r="M205" s="1">
        <v>0.14000000000000001</v>
      </c>
      <c r="N205" s="1">
        <v>10.66</v>
      </c>
      <c r="O205" s="1">
        <v>5.19</v>
      </c>
      <c r="P205" s="1">
        <v>0.17</v>
      </c>
      <c r="Q205" s="1">
        <v>0</v>
      </c>
      <c r="R205" s="1">
        <v>100.00999999999999</v>
      </c>
      <c r="S205" s="118">
        <v>0.52631537620501956</v>
      </c>
    </row>
    <row r="206" spans="2:20" x14ac:dyDescent="0.25">
      <c r="B206" s="55" t="s">
        <v>132</v>
      </c>
      <c r="C206" s="2"/>
      <c r="D206" s="2"/>
      <c r="E206" s="2"/>
      <c r="F206" s="2"/>
      <c r="G206" s="2"/>
      <c r="H206" s="44">
        <f>AVERAGE(H197:H201,H203:H205)</f>
        <v>54.307499999999997</v>
      </c>
      <c r="I206" s="44">
        <f t="shared" ref="I206:S206" si="36">AVERAGE(I197:I201,I203:I205)</f>
        <v>0.12125</v>
      </c>
      <c r="J206" s="44">
        <f t="shared" si="36"/>
        <v>28.381249999999998</v>
      </c>
      <c r="K206" s="44">
        <f t="shared" si="36"/>
        <v>0.88000000000000012</v>
      </c>
      <c r="L206" s="44">
        <f t="shared" si="36"/>
        <v>0</v>
      </c>
      <c r="M206" s="44">
        <f t="shared" si="36"/>
        <v>0.17375000000000002</v>
      </c>
      <c r="N206" s="44">
        <f t="shared" si="36"/>
        <v>10.94875</v>
      </c>
      <c r="O206" s="44">
        <f t="shared" si="36"/>
        <v>5.0199999999999996</v>
      </c>
      <c r="P206" s="44">
        <f t="shared" si="36"/>
        <v>0.16250000000000001</v>
      </c>
      <c r="Q206" s="44">
        <f t="shared" si="36"/>
        <v>0</v>
      </c>
      <c r="R206" s="44"/>
      <c r="S206" s="116">
        <f t="shared" si="36"/>
        <v>0.54129427167478694</v>
      </c>
      <c r="T206" t="s">
        <v>149</v>
      </c>
    </row>
    <row r="207" spans="2:20" ht="15.75" thickBot="1" x14ac:dyDescent="0.3">
      <c r="B207" s="12" t="s">
        <v>133</v>
      </c>
      <c r="C207" s="5"/>
      <c r="D207" s="5"/>
      <c r="E207" s="5"/>
      <c r="F207" s="5"/>
      <c r="G207" s="5"/>
      <c r="H207" s="48">
        <f>STDEV(H197:H201,H203:H205)</f>
        <v>0.80673504235989812</v>
      </c>
      <c r="I207" s="48">
        <f t="shared" ref="I207:S207" si="37">STDEV(I197:I201,I203:I205)</f>
        <v>1.7268882005338E-2</v>
      </c>
      <c r="J207" s="48">
        <f t="shared" si="37"/>
        <v>0.63348102914429372</v>
      </c>
      <c r="K207" s="48">
        <f t="shared" si="37"/>
        <v>9.7687548555877787E-2</v>
      </c>
      <c r="L207" s="48">
        <f t="shared" si="37"/>
        <v>0</v>
      </c>
      <c r="M207" s="48">
        <f t="shared" si="37"/>
        <v>2.1339098923270877E-2</v>
      </c>
      <c r="N207" s="48">
        <f t="shared" si="37"/>
        <v>0.57044938425770897</v>
      </c>
      <c r="O207" s="48">
        <f t="shared" si="37"/>
        <v>0.28819636163064727</v>
      </c>
      <c r="P207" s="48">
        <f t="shared" si="37"/>
        <v>2.8157719063467243E-2</v>
      </c>
      <c r="Q207" s="48">
        <f t="shared" si="37"/>
        <v>0</v>
      </c>
      <c r="R207" s="48"/>
      <c r="S207" s="122">
        <f t="shared" si="37"/>
        <v>2.7786166955923456E-2</v>
      </c>
      <c r="T207" t="s">
        <v>149</v>
      </c>
    </row>
    <row r="208" spans="2:20" x14ac:dyDescent="0.25">
      <c r="B208" s="2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10" spans="2:19" ht="18.75" thickBot="1" x14ac:dyDescent="0.4">
      <c r="B210" s="5" t="s">
        <v>0</v>
      </c>
      <c r="C210" s="5" t="s">
        <v>31</v>
      </c>
      <c r="D210" s="5" t="s">
        <v>2</v>
      </c>
      <c r="E210" s="5" t="s">
        <v>1</v>
      </c>
      <c r="F210" s="5" t="s">
        <v>110</v>
      </c>
      <c r="G210" s="5" t="s">
        <v>55</v>
      </c>
      <c r="H210" s="5" t="s">
        <v>104</v>
      </c>
      <c r="I210" s="5" t="s">
        <v>105</v>
      </c>
      <c r="J210" s="5" t="s">
        <v>106</v>
      </c>
      <c r="K210" s="5" t="s">
        <v>3</v>
      </c>
      <c r="L210" s="5" t="s">
        <v>4</v>
      </c>
      <c r="M210" s="5" t="s">
        <v>5</v>
      </c>
      <c r="N210" s="5" t="s">
        <v>6</v>
      </c>
      <c r="O210" s="5" t="s">
        <v>107</v>
      </c>
      <c r="P210" s="5" t="s">
        <v>108</v>
      </c>
      <c r="Q210" s="5" t="s">
        <v>109</v>
      </c>
      <c r="R210" s="5" t="s">
        <v>7</v>
      </c>
      <c r="S210" s="114" t="s">
        <v>103</v>
      </c>
    </row>
    <row r="211" spans="2:19" x14ac:dyDescent="0.25">
      <c r="B211" s="2" t="s">
        <v>88</v>
      </c>
      <c r="C211" s="2" t="s">
        <v>42</v>
      </c>
      <c r="D211" s="2">
        <v>1</v>
      </c>
      <c r="E211" s="2">
        <v>9</v>
      </c>
      <c r="F211" s="2">
        <v>1050</v>
      </c>
      <c r="G211" s="2">
        <v>0</v>
      </c>
      <c r="H211" s="2">
        <v>59.98</v>
      </c>
      <c r="I211" s="2">
        <v>3.01</v>
      </c>
      <c r="J211" s="2">
        <v>13.28</v>
      </c>
      <c r="K211" s="2">
        <v>11.44</v>
      </c>
      <c r="L211" s="2">
        <v>0.32</v>
      </c>
      <c r="M211" s="2">
        <v>1.91</v>
      </c>
      <c r="N211" s="2">
        <v>5.48</v>
      </c>
      <c r="O211" s="2">
        <v>2.4900000000000002</v>
      </c>
      <c r="P211" s="2">
        <v>1.44</v>
      </c>
      <c r="Q211" s="2">
        <v>0.66</v>
      </c>
      <c r="R211" s="2">
        <f>SUM(H211:Q211)</f>
        <v>100.00999999999998</v>
      </c>
      <c r="S211" s="123">
        <v>3.93</v>
      </c>
    </row>
    <row r="212" spans="2:19" x14ac:dyDescent="0.25">
      <c r="B212" s="2" t="s">
        <v>88</v>
      </c>
      <c r="C212" s="2" t="s">
        <v>42</v>
      </c>
      <c r="D212" s="2">
        <v>2</v>
      </c>
      <c r="E212" s="2">
        <v>9</v>
      </c>
      <c r="F212" s="2">
        <v>1050</v>
      </c>
      <c r="G212" s="2">
        <v>0</v>
      </c>
      <c r="H212" s="2">
        <v>63.52</v>
      </c>
      <c r="I212" s="2">
        <v>2.09</v>
      </c>
      <c r="J212" s="2">
        <v>14.16</v>
      </c>
      <c r="K212" s="2">
        <v>9.11</v>
      </c>
      <c r="L212" s="2">
        <v>0.2</v>
      </c>
      <c r="M212" s="2">
        <v>1.48</v>
      </c>
      <c r="N212" s="2">
        <v>4.4800000000000004</v>
      </c>
      <c r="O212" s="2">
        <v>2.65</v>
      </c>
      <c r="P212" s="2">
        <v>1.71</v>
      </c>
      <c r="Q212" s="2">
        <v>0.6</v>
      </c>
      <c r="R212" s="2">
        <f t="shared" ref="R212:R235" si="38">SUM(H212:Q212)</f>
        <v>100</v>
      </c>
      <c r="S212" s="123">
        <v>4.3599999999999994</v>
      </c>
    </row>
    <row r="213" spans="2:19" x14ac:dyDescent="0.25">
      <c r="B213" s="2" t="s">
        <v>88</v>
      </c>
      <c r="C213" s="2" t="s">
        <v>42</v>
      </c>
      <c r="D213" s="2">
        <v>3</v>
      </c>
      <c r="E213" s="2">
        <v>9</v>
      </c>
      <c r="F213" s="2">
        <v>1050</v>
      </c>
      <c r="G213" s="2">
        <v>0</v>
      </c>
      <c r="H213" s="2">
        <v>63.5</v>
      </c>
      <c r="I213" s="2">
        <v>1.95</v>
      </c>
      <c r="J213" s="2">
        <v>14.69</v>
      </c>
      <c r="K213" s="2">
        <v>8.69</v>
      </c>
      <c r="L213" s="2">
        <v>0.25</v>
      </c>
      <c r="M213" s="2">
        <v>1.46</v>
      </c>
      <c r="N213" s="2">
        <v>4.46</v>
      </c>
      <c r="O213" s="2">
        <v>2.6</v>
      </c>
      <c r="P213" s="2">
        <v>1.74</v>
      </c>
      <c r="Q213" s="2">
        <v>0.66</v>
      </c>
      <c r="R213" s="2">
        <f t="shared" si="38"/>
        <v>99.999999999999972</v>
      </c>
      <c r="S213" s="123">
        <v>4.34</v>
      </c>
    </row>
    <row r="214" spans="2:19" x14ac:dyDescent="0.25">
      <c r="B214" s="2" t="s">
        <v>88</v>
      </c>
      <c r="C214" s="2" t="s">
        <v>42</v>
      </c>
      <c r="D214" s="2">
        <v>4</v>
      </c>
      <c r="E214" s="2">
        <v>9</v>
      </c>
      <c r="F214" s="2">
        <v>1050</v>
      </c>
      <c r="G214" s="2">
        <v>0</v>
      </c>
      <c r="H214" s="2">
        <v>62.87</v>
      </c>
      <c r="I214" s="2">
        <v>2.37</v>
      </c>
      <c r="J214" s="2">
        <v>14.3</v>
      </c>
      <c r="K214" s="2">
        <v>9.1</v>
      </c>
      <c r="L214" s="2">
        <v>0.22</v>
      </c>
      <c r="M214" s="2">
        <v>1.53</v>
      </c>
      <c r="N214" s="2">
        <v>4.5599999999999996</v>
      </c>
      <c r="O214" s="2">
        <v>2.71</v>
      </c>
      <c r="P214" s="2">
        <v>1.68</v>
      </c>
      <c r="Q214" s="2">
        <v>0.65</v>
      </c>
      <c r="R214" s="2">
        <f t="shared" si="38"/>
        <v>99.99</v>
      </c>
      <c r="S214" s="123">
        <v>4.3899999999999997</v>
      </c>
    </row>
    <row r="215" spans="2:19" x14ac:dyDescent="0.25">
      <c r="B215" s="2" t="s">
        <v>88</v>
      </c>
      <c r="C215" s="2" t="s">
        <v>42</v>
      </c>
      <c r="D215" s="2">
        <v>5</v>
      </c>
      <c r="E215" s="2">
        <v>9</v>
      </c>
      <c r="F215" s="2">
        <v>1050</v>
      </c>
      <c r="G215" s="2">
        <v>0</v>
      </c>
      <c r="H215" s="2">
        <v>61.31</v>
      </c>
      <c r="I215" s="2">
        <v>2.52</v>
      </c>
      <c r="J215" s="2">
        <v>13.98</v>
      </c>
      <c r="K215" s="2">
        <v>10.45</v>
      </c>
      <c r="L215" s="2">
        <v>0.26</v>
      </c>
      <c r="M215" s="2">
        <v>1.67</v>
      </c>
      <c r="N215" s="2">
        <v>5.08</v>
      </c>
      <c r="O215" s="2">
        <v>2.5099999999999998</v>
      </c>
      <c r="P215" s="2">
        <v>1.54</v>
      </c>
      <c r="Q215" s="2">
        <v>0.67</v>
      </c>
      <c r="R215" s="2">
        <f t="shared" si="38"/>
        <v>99.990000000000023</v>
      </c>
      <c r="S215" s="123">
        <v>4.05</v>
      </c>
    </row>
    <row r="216" spans="2:19" x14ac:dyDescent="0.25">
      <c r="B216" s="2" t="s">
        <v>88</v>
      </c>
      <c r="C216" s="2" t="s">
        <v>42</v>
      </c>
      <c r="D216" s="2">
        <v>6</v>
      </c>
      <c r="E216" s="2">
        <v>9</v>
      </c>
      <c r="F216" s="2">
        <v>1050</v>
      </c>
      <c r="G216" s="2">
        <v>0</v>
      </c>
      <c r="H216" s="2">
        <v>60.9</v>
      </c>
      <c r="I216" s="2">
        <v>2.44</v>
      </c>
      <c r="J216" s="2">
        <v>15.83</v>
      </c>
      <c r="K216" s="2">
        <v>9.4600000000000009</v>
      </c>
      <c r="L216" s="2">
        <v>0.2</v>
      </c>
      <c r="M216" s="2">
        <v>1.64</v>
      </c>
      <c r="N216" s="2">
        <v>4.71</v>
      </c>
      <c r="O216" s="2">
        <v>2.76</v>
      </c>
      <c r="P216" s="2">
        <v>1.61</v>
      </c>
      <c r="Q216" s="2">
        <v>0.45</v>
      </c>
      <c r="R216" s="2">
        <f t="shared" si="38"/>
        <v>100</v>
      </c>
      <c r="S216" s="123">
        <v>4.37</v>
      </c>
    </row>
    <row r="217" spans="2:19" x14ac:dyDescent="0.25">
      <c r="B217" s="2" t="s">
        <v>88</v>
      </c>
      <c r="C217" s="2" t="s">
        <v>42</v>
      </c>
      <c r="D217" s="2">
        <v>7</v>
      </c>
      <c r="E217" s="2">
        <v>9</v>
      </c>
      <c r="F217" s="2">
        <v>1050</v>
      </c>
      <c r="G217" s="2">
        <v>0</v>
      </c>
      <c r="H217" s="2">
        <v>60.92</v>
      </c>
      <c r="I217" s="2">
        <v>2.1800000000000002</v>
      </c>
      <c r="J217" s="2">
        <v>16.3</v>
      </c>
      <c r="K217" s="2">
        <v>9.35</v>
      </c>
      <c r="L217" s="2">
        <v>0.19</v>
      </c>
      <c r="M217" s="2">
        <v>1.6</v>
      </c>
      <c r="N217" s="2">
        <v>4.58</v>
      </c>
      <c r="O217" s="2">
        <v>2.8</v>
      </c>
      <c r="P217" s="2">
        <v>1.66</v>
      </c>
      <c r="Q217" s="2">
        <v>0.4</v>
      </c>
      <c r="R217" s="2">
        <f t="shared" si="38"/>
        <v>99.97999999999999</v>
      </c>
      <c r="S217" s="123">
        <v>4.46</v>
      </c>
    </row>
    <row r="218" spans="2:19" x14ac:dyDescent="0.25">
      <c r="B218" s="2" t="s">
        <v>88</v>
      </c>
      <c r="C218" s="2" t="s">
        <v>42</v>
      </c>
      <c r="D218" s="2">
        <v>8</v>
      </c>
      <c r="E218" s="2">
        <v>9</v>
      </c>
      <c r="F218" s="2">
        <v>1050</v>
      </c>
      <c r="G218" s="2">
        <v>0</v>
      </c>
      <c r="H218" s="2">
        <v>61.78</v>
      </c>
      <c r="I218" s="2">
        <v>2.35</v>
      </c>
      <c r="J218" s="2">
        <v>15.94</v>
      </c>
      <c r="K218" s="2">
        <v>8.91</v>
      </c>
      <c r="L218" s="2">
        <v>0.19</v>
      </c>
      <c r="M218" s="2">
        <v>1.61</v>
      </c>
      <c r="N218" s="2">
        <v>4.55</v>
      </c>
      <c r="O218" s="2">
        <v>2.58</v>
      </c>
      <c r="P218" s="2">
        <v>1.7</v>
      </c>
      <c r="Q218" s="2">
        <v>0.39</v>
      </c>
      <c r="R218" s="2">
        <f t="shared" si="38"/>
        <v>99.999999999999986</v>
      </c>
      <c r="S218" s="123">
        <v>4.28</v>
      </c>
    </row>
    <row r="219" spans="2:19" x14ac:dyDescent="0.25">
      <c r="B219" s="2" t="s">
        <v>88</v>
      </c>
      <c r="C219" s="2" t="s">
        <v>42</v>
      </c>
      <c r="D219" s="2">
        <v>9</v>
      </c>
      <c r="E219" s="2">
        <v>9</v>
      </c>
      <c r="F219" s="2">
        <v>1050</v>
      </c>
      <c r="G219" s="2">
        <v>0</v>
      </c>
      <c r="H219" s="2">
        <v>60.28</v>
      </c>
      <c r="I219" s="2">
        <v>2.44</v>
      </c>
      <c r="J219" s="2">
        <v>15.37</v>
      </c>
      <c r="K219" s="2">
        <v>10.34</v>
      </c>
      <c r="L219" s="2">
        <v>0.26</v>
      </c>
      <c r="M219" s="2">
        <v>1.76</v>
      </c>
      <c r="N219" s="2">
        <v>5.01</v>
      </c>
      <c r="O219" s="2">
        <v>2.6</v>
      </c>
      <c r="P219" s="2">
        <v>1.52</v>
      </c>
      <c r="Q219" s="2">
        <v>0.41</v>
      </c>
      <c r="R219" s="2">
        <f t="shared" si="38"/>
        <v>99.990000000000009</v>
      </c>
      <c r="S219" s="123">
        <v>4.12</v>
      </c>
    </row>
    <row r="220" spans="2:19" x14ac:dyDescent="0.25">
      <c r="B220" s="2" t="s">
        <v>88</v>
      </c>
      <c r="C220" s="2" t="s">
        <v>42</v>
      </c>
      <c r="D220" s="2">
        <v>10</v>
      </c>
      <c r="E220" s="2">
        <v>9</v>
      </c>
      <c r="F220" s="2">
        <v>1050</v>
      </c>
      <c r="G220" s="2">
        <v>0</v>
      </c>
      <c r="H220" s="2">
        <v>61.13</v>
      </c>
      <c r="I220" s="2">
        <v>2.36</v>
      </c>
      <c r="J220" s="2">
        <v>14.03</v>
      </c>
      <c r="K220" s="2">
        <v>10.67</v>
      </c>
      <c r="L220" s="2">
        <v>0.3</v>
      </c>
      <c r="M220" s="2">
        <v>1.73</v>
      </c>
      <c r="N220" s="2">
        <v>5.09</v>
      </c>
      <c r="O220" s="2">
        <v>2.6</v>
      </c>
      <c r="P220" s="2">
        <v>1.55</v>
      </c>
      <c r="Q220" s="2">
        <v>0.55000000000000004</v>
      </c>
      <c r="R220" s="2">
        <f t="shared" si="38"/>
        <v>100.00999999999999</v>
      </c>
      <c r="S220" s="123">
        <v>4.1500000000000004</v>
      </c>
    </row>
    <row r="221" spans="2:19" x14ac:dyDescent="0.25">
      <c r="B221" s="2" t="s">
        <v>88</v>
      </c>
      <c r="C221" s="2" t="s">
        <v>42</v>
      </c>
      <c r="D221" s="2">
        <v>11</v>
      </c>
      <c r="E221" s="2">
        <v>9</v>
      </c>
      <c r="F221" s="2">
        <v>1050</v>
      </c>
      <c r="G221" s="2">
        <v>0</v>
      </c>
      <c r="H221" s="2">
        <v>59.49</v>
      </c>
      <c r="I221" s="2">
        <v>2.41</v>
      </c>
      <c r="J221" s="2">
        <v>14.4</v>
      </c>
      <c r="K221" s="2">
        <v>11.36</v>
      </c>
      <c r="L221" s="2">
        <v>0.26</v>
      </c>
      <c r="M221" s="2">
        <v>1.87</v>
      </c>
      <c r="N221" s="2">
        <v>5.5</v>
      </c>
      <c r="O221" s="2">
        <v>2.75</v>
      </c>
      <c r="P221" s="2">
        <v>1.48</v>
      </c>
      <c r="Q221" s="2">
        <v>0.49</v>
      </c>
      <c r="R221" s="2">
        <f t="shared" si="38"/>
        <v>100.01000000000002</v>
      </c>
      <c r="S221" s="123">
        <v>4.2300000000000004</v>
      </c>
    </row>
    <row r="222" spans="2:19" x14ac:dyDescent="0.25">
      <c r="B222" s="2" t="s">
        <v>88</v>
      </c>
      <c r="C222" s="2" t="s">
        <v>42</v>
      </c>
      <c r="D222" s="2">
        <v>12</v>
      </c>
      <c r="E222" s="2">
        <v>9</v>
      </c>
      <c r="F222" s="2">
        <v>1050</v>
      </c>
      <c r="G222" s="2">
        <v>0</v>
      </c>
      <c r="H222" s="2">
        <v>59.98</v>
      </c>
      <c r="I222" s="2">
        <v>2.36</v>
      </c>
      <c r="J222" s="2">
        <v>14.65</v>
      </c>
      <c r="K222" s="2">
        <v>10.77</v>
      </c>
      <c r="L222" s="2">
        <v>0.28999999999999998</v>
      </c>
      <c r="M222" s="2">
        <v>1.77</v>
      </c>
      <c r="N222" s="2">
        <v>5.37</v>
      </c>
      <c r="O222" s="2">
        <v>2.79</v>
      </c>
      <c r="P222" s="2">
        <v>1.51</v>
      </c>
      <c r="Q222" s="2">
        <v>0.51</v>
      </c>
      <c r="R222" s="2">
        <f t="shared" si="38"/>
        <v>100.00000000000001</v>
      </c>
      <c r="S222" s="123">
        <v>4.3</v>
      </c>
    </row>
    <row r="223" spans="2:19" x14ac:dyDescent="0.25">
      <c r="B223" s="2" t="s">
        <v>88</v>
      </c>
      <c r="C223" s="2" t="s">
        <v>42</v>
      </c>
      <c r="D223" s="2">
        <v>13</v>
      </c>
      <c r="E223" s="2">
        <v>9</v>
      </c>
      <c r="F223" s="2">
        <v>1050</v>
      </c>
      <c r="G223" s="2">
        <v>0</v>
      </c>
      <c r="H223" s="2">
        <v>59.85</v>
      </c>
      <c r="I223" s="2">
        <v>2.56</v>
      </c>
      <c r="J223" s="2">
        <v>14.08</v>
      </c>
      <c r="K223" s="2">
        <v>11.53</v>
      </c>
      <c r="L223" s="2">
        <v>0.22</v>
      </c>
      <c r="M223" s="2">
        <v>1.77</v>
      </c>
      <c r="N223" s="2">
        <v>5.36</v>
      </c>
      <c r="O223" s="2">
        <v>2.7</v>
      </c>
      <c r="P223" s="2">
        <v>1.42</v>
      </c>
      <c r="Q223" s="2">
        <v>0.5</v>
      </c>
      <c r="R223" s="2">
        <f t="shared" si="38"/>
        <v>99.990000000000009</v>
      </c>
      <c r="S223" s="123">
        <v>4.12</v>
      </c>
    </row>
    <row r="224" spans="2:19" x14ac:dyDescent="0.25">
      <c r="B224" s="2" t="s">
        <v>88</v>
      </c>
      <c r="C224" s="2" t="s">
        <v>42</v>
      </c>
      <c r="D224" s="2">
        <v>14</v>
      </c>
      <c r="E224" s="2">
        <v>9</v>
      </c>
      <c r="F224" s="2">
        <v>1050</v>
      </c>
      <c r="G224" s="2">
        <v>0</v>
      </c>
      <c r="H224" s="2">
        <v>60.39</v>
      </c>
      <c r="I224" s="2">
        <v>2.19</v>
      </c>
      <c r="J224" s="2">
        <v>14.4</v>
      </c>
      <c r="K224" s="2">
        <v>10.71</v>
      </c>
      <c r="L224" s="2">
        <v>0.25</v>
      </c>
      <c r="M224" s="2">
        <v>1.81</v>
      </c>
      <c r="N224" s="2">
        <v>5.43</v>
      </c>
      <c r="O224" s="2">
        <v>2.78</v>
      </c>
      <c r="P224" s="2">
        <v>1.51</v>
      </c>
      <c r="Q224" s="2">
        <v>0.53</v>
      </c>
      <c r="R224" s="2">
        <f t="shared" si="38"/>
        <v>100.00000000000001</v>
      </c>
      <c r="S224" s="123">
        <v>4.29</v>
      </c>
    </row>
    <row r="225" spans="2:19" x14ac:dyDescent="0.25">
      <c r="B225" s="2" t="s">
        <v>88</v>
      </c>
      <c r="C225" s="2" t="s">
        <v>42</v>
      </c>
      <c r="D225" s="2">
        <v>15</v>
      </c>
      <c r="E225" s="2">
        <v>9</v>
      </c>
      <c r="F225" s="2">
        <v>1050</v>
      </c>
      <c r="G225" s="2">
        <v>0</v>
      </c>
      <c r="H225" s="2">
        <v>61.86</v>
      </c>
      <c r="I225" s="2">
        <v>2.16</v>
      </c>
      <c r="J225" s="2">
        <v>14.37</v>
      </c>
      <c r="K225" s="2">
        <v>9.73</v>
      </c>
      <c r="L225" s="2">
        <v>0.25</v>
      </c>
      <c r="M225" s="2">
        <v>1.59</v>
      </c>
      <c r="N225" s="2">
        <v>4.97</v>
      </c>
      <c r="O225" s="2">
        <v>2.88</v>
      </c>
      <c r="P225" s="2">
        <v>1.61</v>
      </c>
      <c r="Q225" s="2">
        <v>0.56999999999999995</v>
      </c>
      <c r="R225" s="2">
        <f t="shared" si="38"/>
        <v>99.99</v>
      </c>
      <c r="S225" s="123">
        <v>4.49</v>
      </c>
    </row>
    <row r="226" spans="2:19" x14ac:dyDescent="0.25">
      <c r="B226" s="2" t="s">
        <v>88</v>
      </c>
      <c r="C226" s="2" t="s">
        <v>42</v>
      </c>
      <c r="D226" s="2">
        <v>16</v>
      </c>
      <c r="E226" s="2">
        <v>9</v>
      </c>
      <c r="F226" s="2">
        <v>1050</v>
      </c>
      <c r="G226" s="2">
        <v>0</v>
      </c>
      <c r="H226" s="2">
        <v>60.59</v>
      </c>
      <c r="I226" s="2">
        <v>2.69</v>
      </c>
      <c r="J226" s="2">
        <v>13.55</v>
      </c>
      <c r="K226" s="2">
        <v>11.1</v>
      </c>
      <c r="L226" s="2">
        <v>0.31</v>
      </c>
      <c r="M226" s="2">
        <v>1.72</v>
      </c>
      <c r="N226" s="2">
        <v>5.3</v>
      </c>
      <c r="O226" s="2">
        <v>2.66</v>
      </c>
      <c r="P226" s="2">
        <v>1.48</v>
      </c>
      <c r="Q226" s="2">
        <v>0.62</v>
      </c>
      <c r="R226" s="2">
        <f t="shared" si="38"/>
        <v>100.02</v>
      </c>
      <c r="S226" s="123">
        <v>4.1400000000000006</v>
      </c>
    </row>
    <row r="227" spans="2:19" x14ac:dyDescent="0.25">
      <c r="B227" s="2" t="s">
        <v>88</v>
      </c>
      <c r="C227" s="2" t="s">
        <v>42</v>
      </c>
      <c r="D227" s="2">
        <v>17</v>
      </c>
      <c r="E227" s="2">
        <v>9</v>
      </c>
      <c r="F227" s="2">
        <v>1050</v>
      </c>
      <c r="G227" s="2">
        <v>0</v>
      </c>
      <c r="H227" s="2">
        <v>59.99</v>
      </c>
      <c r="I227" s="2">
        <v>3</v>
      </c>
      <c r="J227" s="2">
        <v>12.97</v>
      </c>
      <c r="K227" s="2">
        <v>11.83</v>
      </c>
      <c r="L227" s="2">
        <v>0.28999999999999998</v>
      </c>
      <c r="M227" s="2">
        <v>1.79</v>
      </c>
      <c r="N227" s="2">
        <v>5.51</v>
      </c>
      <c r="O227" s="2">
        <v>2.58</v>
      </c>
      <c r="P227" s="2">
        <v>1.4</v>
      </c>
      <c r="Q227" s="2">
        <v>0.63</v>
      </c>
      <c r="R227" s="2">
        <f t="shared" si="38"/>
        <v>99.990000000000023</v>
      </c>
      <c r="S227" s="123">
        <v>3.98</v>
      </c>
    </row>
    <row r="228" spans="2:19" x14ac:dyDescent="0.25">
      <c r="B228" s="2" t="s">
        <v>88</v>
      </c>
      <c r="C228" s="2" t="s">
        <v>42</v>
      </c>
      <c r="D228" s="2">
        <v>18</v>
      </c>
      <c r="E228" s="2">
        <v>9</v>
      </c>
      <c r="F228" s="2">
        <v>1050</v>
      </c>
      <c r="G228" s="2">
        <v>0</v>
      </c>
      <c r="H228" s="2">
        <v>60.9</v>
      </c>
      <c r="I228" s="2">
        <v>2.42</v>
      </c>
      <c r="J228" s="2">
        <v>13.62</v>
      </c>
      <c r="K228" s="2">
        <v>11.2</v>
      </c>
      <c r="L228" s="2">
        <v>0.24</v>
      </c>
      <c r="M228" s="2">
        <v>1.72</v>
      </c>
      <c r="N228" s="2">
        <v>5.23</v>
      </c>
      <c r="O228" s="2">
        <v>2.62</v>
      </c>
      <c r="P228" s="2">
        <v>1.51</v>
      </c>
      <c r="Q228" s="2">
        <v>0.53</v>
      </c>
      <c r="R228" s="2">
        <f t="shared" si="38"/>
        <v>99.990000000000009</v>
      </c>
      <c r="S228" s="123">
        <v>4.13</v>
      </c>
    </row>
    <row r="229" spans="2:19" x14ac:dyDescent="0.25">
      <c r="B229" s="2" t="s">
        <v>88</v>
      </c>
      <c r="C229" s="2" t="s">
        <v>42</v>
      </c>
      <c r="D229" s="2">
        <v>19</v>
      </c>
      <c r="E229" s="2">
        <v>9</v>
      </c>
      <c r="F229" s="2">
        <v>1050</v>
      </c>
      <c r="G229" s="2">
        <v>0</v>
      </c>
      <c r="H229" s="2">
        <v>59.84</v>
      </c>
      <c r="I229" s="2">
        <v>2.4900000000000002</v>
      </c>
      <c r="J229" s="2">
        <v>13.72</v>
      </c>
      <c r="K229" s="2">
        <v>11.74</v>
      </c>
      <c r="L229" s="2">
        <v>0.28000000000000003</v>
      </c>
      <c r="M229" s="2">
        <v>1.83</v>
      </c>
      <c r="N229" s="2">
        <v>5.53</v>
      </c>
      <c r="O229" s="2">
        <v>2.67</v>
      </c>
      <c r="P229" s="2">
        <v>1.44</v>
      </c>
      <c r="Q229" s="2">
        <v>0.47</v>
      </c>
      <c r="R229" s="2">
        <f t="shared" si="38"/>
        <v>100.01</v>
      </c>
      <c r="S229" s="123">
        <v>4.1099999999999994</v>
      </c>
    </row>
    <row r="230" spans="2:19" x14ac:dyDescent="0.25">
      <c r="B230" s="2" t="s">
        <v>88</v>
      </c>
      <c r="C230" s="2" t="s">
        <v>42</v>
      </c>
      <c r="D230" s="2">
        <v>20</v>
      </c>
      <c r="E230" s="2">
        <v>9</v>
      </c>
      <c r="F230" s="2">
        <v>1050</v>
      </c>
      <c r="G230" s="2">
        <v>0</v>
      </c>
      <c r="H230" s="2">
        <v>60.1</v>
      </c>
      <c r="I230" s="2">
        <v>2.4300000000000002</v>
      </c>
      <c r="J230" s="2">
        <v>13.94</v>
      </c>
      <c r="K230" s="2">
        <v>11.43</v>
      </c>
      <c r="L230" s="2">
        <v>0.26</v>
      </c>
      <c r="M230" s="2">
        <v>1.79</v>
      </c>
      <c r="N230" s="2">
        <v>5.48</v>
      </c>
      <c r="O230" s="2">
        <v>2.68</v>
      </c>
      <c r="P230" s="2">
        <v>1.48</v>
      </c>
      <c r="Q230" s="2">
        <v>0.41</v>
      </c>
      <c r="R230" s="2">
        <f t="shared" si="38"/>
        <v>100.00000000000003</v>
      </c>
      <c r="S230" s="123">
        <v>4.16</v>
      </c>
    </row>
    <row r="231" spans="2:19" x14ac:dyDescent="0.25">
      <c r="B231" s="2" t="s">
        <v>88</v>
      </c>
      <c r="C231" s="2" t="s">
        <v>42</v>
      </c>
      <c r="D231" s="2">
        <v>21</v>
      </c>
      <c r="E231" s="2">
        <v>9</v>
      </c>
      <c r="F231" s="2">
        <v>1050</v>
      </c>
      <c r="G231" s="2">
        <v>0</v>
      </c>
      <c r="H231" s="2">
        <v>63.34</v>
      </c>
      <c r="I231" s="2">
        <v>1.51</v>
      </c>
      <c r="J231" s="2">
        <v>15.16</v>
      </c>
      <c r="K231" s="2">
        <v>8.8699999999999992</v>
      </c>
      <c r="L231" s="2">
        <v>0.17</v>
      </c>
      <c r="M231" s="2">
        <v>1.45</v>
      </c>
      <c r="N231" s="2">
        <v>4.34</v>
      </c>
      <c r="O231" s="2">
        <v>2.88</v>
      </c>
      <c r="P231" s="2">
        <v>1.81</v>
      </c>
      <c r="Q231" s="2">
        <v>0.47</v>
      </c>
      <c r="R231" s="2">
        <f t="shared" si="38"/>
        <v>100.00000000000001</v>
      </c>
      <c r="S231" s="123">
        <v>4.6899999999999995</v>
      </c>
    </row>
    <row r="232" spans="2:19" x14ac:dyDescent="0.25">
      <c r="B232" s="2" t="s">
        <v>88</v>
      </c>
      <c r="C232" s="2" t="s">
        <v>42</v>
      </c>
      <c r="D232" s="2">
        <v>22</v>
      </c>
      <c r="E232" s="2">
        <v>9</v>
      </c>
      <c r="F232" s="2">
        <v>1050</v>
      </c>
      <c r="G232" s="2">
        <v>0</v>
      </c>
      <c r="H232" s="2">
        <v>62.25</v>
      </c>
      <c r="I232" s="2">
        <v>1.95</v>
      </c>
      <c r="J232" s="2">
        <v>13.55</v>
      </c>
      <c r="K232" s="2">
        <v>10.28</v>
      </c>
      <c r="L232" s="2">
        <v>0.26</v>
      </c>
      <c r="M232" s="2">
        <v>1.98</v>
      </c>
      <c r="N232" s="2">
        <v>5.04</v>
      </c>
      <c r="O232" s="2">
        <v>2.63</v>
      </c>
      <c r="P232" s="2">
        <v>1.54</v>
      </c>
      <c r="Q232" s="2">
        <v>0.53</v>
      </c>
      <c r="R232" s="2">
        <f t="shared" si="38"/>
        <v>100.01000000000002</v>
      </c>
      <c r="S232" s="123">
        <v>4.17</v>
      </c>
    </row>
    <row r="233" spans="2:19" x14ac:dyDescent="0.25">
      <c r="B233" s="2" t="s">
        <v>88</v>
      </c>
      <c r="C233" s="2" t="s">
        <v>42</v>
      </c>
      <c r="D233" s="2">
        <v>23</v>
      </c>
      <c r="E233" s="2">
        <v>9</v>
      </c>
      <c r="F233" s="2">
        <v>1050</v>
      </c>
      <c r="G233" s="2">
        <v>0</v>
      </c>
      <c r="H233" s="2">
        <v>61.75</v>
      </c>
      <c r="I233" s="2">
        <v>1.94</v>
      </c>
      <c r="J233" s="2">
        <v>15.01</v>
      </c>
      <c r="K233" s="2">
        <v>9.9</v>
      </c>
      <c r="L233" s="2">
        <v>0.22</v>
      </c>
      <c r="M233" s="2">
        <v>1.57</v>
      </c>
      <c r="N233" s="2">
        <v>4.8099999999999996</v>
      </c>
      <c r="O233" s="2">
        <v>2.63</v>
      </c>
      <c r="P233" s="2">
        <v>1.67</v>
      </c>
      <c r="Q233" s="2">
        <v>0.48</v>
      </c>
      <c r="R233" s="2">
        <f t="shared" si="38"/>
        <v>99.98</v>
      </c>
      <c r="S233" s="123">
        <v>4.3</v>
      </c>
    </row>
    <row r="234" spans="2:19" x14ac:dyDescent="0.25">
      <c r="B234" s="2" t="s">
        <v>88</v>
      </c>
      <c r="C234" s="2" t="s">
        <v>42</v>
      </c>
      <c r="D234" s="2">
        <v>24</v>
      </c>
      <c r="E234" s="2">
        <v>9</v>
      </c>
      <c r="F234" s="2">
        <v>1050</v>
      </c>
      <c r="G234" s="2">
        <v>0</v>
      </c>
      <c r="H234" s="2">
        <v>60.02</v>
      </c>
      <c r="I234" s="2">
        <v>2.23</v>
      </c>
      <c r="J234" s="2">
        <v>14.59</v>
      </c>
      <c r="K234" s="2">
        <v>11.26</v>
      </c>
      <c r="L234" s="2">
        <v>0.24</v>
      </c>
      <c r="M234" s="2">
        <v>1.75</v>
      </c>
      <c r="N234" s="2">
        <v>5.25</v>
      </c>
      <c r="O234" s="2">
        <v>2.68</v>
      </c>
      <c r="P234" s="2">
        <v>1.51</v>
      </c>
      <c r="Q234" s="2">
        <v>0.46</v>
      </c>
      <c r="R234" s="2">
        <f t="shared" si="38"/>
        <v>99.990000000000009</v>
      </c>
      <c r="S234" s="123">
        <v>4.1900000000000004</v>
      </c>
    </row>
    <row r="235" spans="2:19" x14ac:dyDescent="0.25">
      <c r="B235" s="2" t="s">
        <v>88</v>
      </c>
      <c r="C235" s="2" t="s">
        <v>42</v>
      </c>
      <c r="D235" s="2">
        <v>25</v>
      </c>
      <c r="E235" s="2">
        <v>9</v>
      </c>
      <c r="F235" s="2">
        <v>1050</v>
      </c>
      <c r="G235" s="2">
        <v>0</v>
      </c>
      <c r="H235" s="2">
        <v>59.83</v>
      </c>
      <c r="I235" s="2">
        <v>2.3199999999999998</v>
      </c>
      <c r="J235" s="2">
        <v>14.7</v>
      </c>
      <c r="K235" s="2">
        <v>11.26</v>
      </c>
      <c r="L235" s="2">
        <v>0.23</v>
      </c>
      <c r="M235" s="2">
        <v>1.72</v>
      </c>
      <c r="N235" s="2">
        <v>5.28</v>
      </c>
      <c r="O235" s="2">
        <v>2.71</v>
      </c>
      <c r="P235" s="2">
        <v>1.51</v>
      </c>
      <c r="Q235" s="2">
        <v>0.44</v>
      </c>
      <c r="R235" s="2">
        <f t="shared" si="38"/>
        <v>100</v>
      </c>
      <c r="S235" s="123">
        <v>4.22</v>
      </c>
    </row>
    <row r="236" spans="2:19" x14ac:dyDescent="0.25">
      <c r="B236" s="55" t="s">
        <v>132</v>
      </c>
      <c r="C236" s="2"/>
      <c r="D236" s="2"/>
      <c r="E236" s="2"/>
      <c r="F236" s="2"/>
      <c r="G236" s="2"/>
      <c r="H236" s="44">
        <f>AVERAGE(H211:H235)</f>
        <v>61.054799999999986</v>
      </c>
      <c r="I236" s="44">
        <f t="shared" ref="I236:Q236" si="39">AVERAGE(I211:I235)</f>
        <v>2.3348</v>
      </c>
      <c r="J236" s="44">
        <f t="shared" si="39"/>
        <v>14.4236</v>
      </c>
      <c r="K236" s="44">
        <f t="shared" si="39"/>
        <v>10.419600000000001</v>
      </c>
      <c r="L236" s="44">
        <f t="shared" si="39"/>
        <v>0.24640000000000001</v>
      </c>
      <c r="M236" s="44">
        <f t="shared" si="39"/>
        <v>1.7007999999999999</v>
      </c>
      <c r="N236" s="44">
        <f t="shared" si="39"/>
        <v>5.0560000000000009</v>
      </c>
      <c r="O236" s="44">
        <f t="shared" si="39"/>
        <v>2.6776000000000004</v>
      </c>
      <c r="P236" s="44">
        <f t="shared" si="39"/>
        <v>1.5612000000000001</v>
      </c>
      <c r="Q236" s="44">
        <f t="shared" si="39"/>
        <v>0.5232</v>
      </c>
      <c r="R236" s="2"/>
      <c r="S236" s="116">
        <v>4.2387999999999986</v>
      </c>
    </row>
    <row r="237" spans="2:19" x14ac:dyDescent="0.25">
      <c r="B237" s="56" t="s">
        <v>133</v>
      </c>
      <c r="C237" s="8"/>
      <c r="D237" s="8"/>
      <c r="E237" s="8"/>
      <c r="F237" s="8"/>
      <c r="G237" s="8"/>
      <c r="H237" s="45">
        <f>STDEV(H211:H235)</f>
        <v>1.2476181306794158</v>
      </c>
      <c r="I237" s="45">
        <f t="shared" ref="I237:Q237" si="40">STDEV(I211:I235)</f>
        <v>0.32011872797448032</v>
      </c>
      <c r="J237" s="45">
        <f t="shared" si="40"/>
        <v>0.833835915113599</v>
      </c>
      <c r="K237" s="45">
        <f t="shared" si="40"/>
        <v>1.0130748573855077</v>
      </c>
      <c r="L237" s="45">
        <f t="shared" si="40"/>
        <v>3.9357337308309023E-2</v>
      </c>
      <c r="M237" s="45">
        <f t="shared" si="40"/>
        <v>0.13898201322473352</v>
      </c>
      <c r="N237" s="45">
        <f t="shared" si="40"/>
        <v>0.38815804341359034</v>
      </c>
      <c r="O237" s="45">
        <f t="shared" si="40"/>
        <v>0.10084145972763381</v>
      </c>
      <c r="P237" s="45">
        <f t="shared" si="40"/>
        <v>0.10929013374195008</v>
      </c>
      <c r="Q237" s="45">
        <f t="shared" si="40"/>
        <v>8.8728048928547673E-2</v>
      </c>
      <c r="R237" s="8"/>
      <c r="S237" s="117">
        <v>0.16813486650107201</v>
      </c>
    </row>
    <row r="238" spans="2:19" x14ac:dyDescent="0.25">
      <c r="B238" s="2" t="s">
        <v>93</v>
      </c>
      <c r="C238" s="2" t="s">
        <v>42</v>
      </c>
      <c r="D238" s="2">
        <v>1</v>
      </c>
      <c r="E238" s="2">
        <v>9</v>
      </c>
      <c r="F238" s="2">
        <v>1000</v>
      </c>
      <c r="G238" s="2">
        <v>0</v>
      </c>
      <c r="H238" s="2">
        <v>69.010000000000005</v>
      </c>
      <c r="I238" s="2">
        <v>2.5499999999999998</v>
      </c>
      <c r="J238" s="2">
        <v>13.19</v>
      </c>
      <c r="K238" s="2">
        <v>6</v>
      </c>
      <c r="L238" s="2">
        <v>0.2</v>
      </c>
      <c r="M238" s="2">
        <v>0.77</v>
      </c>
      <c r="N238" s="2">
        <v>2.96</v>
      </c>
      <c r="O238" s="2">
        <v>2.5299999999999998</v>
      </c>
      <c r="P238" s="2">
        <v>2.19</v>
      </c>
      <c r="Q238" s="2">
        <v>0.6</v>
      </c>
      <c r="R238" s="2">
        <f>SUM(H238:Q238)</f>
        <v>99.999999999999986</v>
      </c>
      <c r="S238" s="123">
        <v>4.72</v>
      </c>
    </row>
    <row r="239" spans="2:19" x14ac:dyDescent="0.25">
      <c r="B239" s="2" t="s">
        <v>93</v>
      </c>
      <c r="C239" s="2" t="s">
        <v>42</v>
      </c>
      <c r="D239" s="2">
        <v>2</v>
      </c>
      <c r="E239" s="2">
        <v>9</v>
      </c>
      <c r="F239" s="2">
        <v>1000</v>
      </c>
      <c r="G239" s="2">
        <v>0</v>
      </c>
      <c r="H239" s="2">
        <v>67.989999999999995</v>
      </c>
      <c r="I239" s="2">
        <v>2.41</v>
      </c>
      <c r="J239" s="2">
        <v>13.52</v>
      </c>
      <c r="K239" s="2">
        <v>6.56</v>
      </c>
      <c r="L239" s="2">
        <v>0.22</v>
      </c>
      <c r="M239" s="2">
        <v>0.83</v>
      </c>
      <c r="N239" s="2">
        <v>3.15</v>
      </c>
      <c r="O239" s="2">
        <v>2.5299999999999998</v>
      </c>
      <c r="P239" s="2">
        <v>2.17</v>
      </c>
      <c r="Q239" s="2">
        <v>0.63</v>
      </c>
      <c r="R239" s="2">
        <f t="shared" ref="R239:R250" si="41">SUM(H239:Q239)</f>
        <v>100.00999999999999</v>
      </c>
      <c r="S239" s="123">
        <v>4.6999999999999993</v>
      </c>
    </row>
    <row r="240" spans="2:19" x14ac:dyDescent="0.25">
      <c r="B240" s="2" t="s">
        <v>93</v>
      </c>
      <c r="C240" s="2" t="s">
        <v>42</v>
      </c>
      <c r="D240" s="2">
        <v>3</v>
      </c>
      <c r="E240" s="2">
        <v>9</v>
      </c>
      <c r="F240" s="2">
        <v>1000</v>
      </c>
      <c r="G240" s="2">
        <v>0</v>
      </c>
      <c r="H240" s="2">
        <v>67.86</v>
      </c>
      <c r="I240" s="2">
        <v>2.75</v>
      </c>
      <c r="J240" s="2">
        <v>12.95</v>
      </c>
      <c r="K240" s="2">
        <v>6.91</v>
      </c>
      <c r="L240" s="2">
        <v>0.2</v>
      </c>
      <c r="M240" s="2">
        <v>0.86</v>
      </c>
      <c r="N240" s="2">
        <v>3.2</v>
      </c>
      <c r="O240" s="2">
        <v>2.54</v>
      </c>
      <c r="P240" s="2">
        <v>2.09</v>
      </c>
      <c r="Q240" s="2">
        <v>0.64</v>
      </c>
      <c r="R240" s="2">
        <f t="shared" si="41"/>
        <v>100.00000000000001</v>
      </c>
      <c r="S240" s="123">
        <v>4.63</v>
      </c>
    </row>
    <row r="241" spans="2:19" x14ac:dyDescent="0.25">
      <c r="B241" s="2" t="s">
        <v>93</v>
      </c>
      <c r="C241" s="2" t="s">
        <v>42</v>
      </c>
      <c r="D241" s="2">
        <v>4</v>
      </c>
      <c r="E241" s="2">
        <v>9</v>
      </c>
      <c r="F241" s="2">
        <v>1000</v>
      </c>
      <c r="G241" s="2">
        <v>0</v>
      </c>
      <c r="H241" s="2">
        <v>70.650000000000006</v>
      </c>
      <c r="I241" s="2">
        <v>2.37</v>
      </c>
      <c r="J241" s="2">
        <v>13.1</v>
      </c>
      <c r="K241" s="2">
        <v>5.24</v>
      </c>
      <c r="L241" s="2">
        <v>0.12</v>
      </c>
      <c r="M241" s="2">
        <v>0.75</v>
      </c>
      <c r="N241" s="2">
        <v>2.5499999999999998</v>
      </c>
      <c r="O241" s="2">
        <v>2.25</v>
      </c>
      <c r="P241" s="2">
        <v>2.25</v>
      </c>
      <c r="Q241" s="2">
        <v>0.71</v>
      </c>
      <c r="R241" s="2">
        <f t="shared" si="41"/>
        <v>99.99</v>
      </c>
      <c r="S241" s="123">
        <v>4.5</v>
      </c>
    </row>
    <row r="242" spans="2:19" x14ac:dyDescent="0.25">
      <c r="B242" s="2" t="s">
        <v>93</v>
      </c>
      <c r="C242" s="2" t="s">
        <v>42</v>
      </c>
      <c r="D242" s="2">
        <v>5</v>
      </c>
      <c r="E242" s="2">
        <v>9</v>
      </c>
      <c r="F242" s="2">
        <v>1000</v>
      </c>
      <c r="G242" s="2">
        <v>0</v>
      </c>
      <c r="H242" s="2">
        <v>67.28</v>
      </c>
      <c r="I242" s="2">
        <v>1.49</v>
      </c>
      <c r="J242" s="2">
        <v>16.27</v>
      </c>
      <c r="K242" s="2">
        <v>3.94</v>
      </c>
      <c r="L242" s="2">
        <v>0.13</v>
      </c>
      <c r="M242" s="2">
        <v>0.57999999999999996</v>
      </c>
      <c r="N242" s="2">
        <v>4.3499999999999996</v>
      </c>
      <c r="O242" s="2">
        <v>3.86</v>
      </c>
      <c r="P242" s="2">
        <v>1.47</v>
      </c>
      <c r="Q242" s="2">
        <v>0.64</v>
      </c>
      <c r="R242" s="2">
        <f t="shared" si="41"/>
        <v>100.00999999999998</v>
      </c>
      <c r="S242" s="123">
        <v>5.33</v>
      </c>
    </row>
    <row r="243" spans="2:19" x14ac:dyDescent="0.25">
      <c r="B243" s="2" t="s">
        <v>93</v>
      </c>
      <c r="C243" s="2" t="s">
        <v>42</v>
      </c>
      <c r="D243" s="2">
        <v>6</v>
      </c>
      <c r="E243" s="2">
        <v>9</v>
      </c>
      <c r="F243" s="2">
        <v>1000</v>
      </c>
      <c r="G243" s="2">
        <v>0</v>
      </c>
      <c r="H243" s="2">
        <v>68.760000000000005</v>
      </c>
      <c r="I243" s="2">
        <v>2.02</v>
      </c>
      <c r="J243" s="2">
        <v>13.99</v>
      </c>
      <c r="K243" s="2">
        <v>5.57</v>
      </c>
      <c r="L243" s="2">
        <v>0.16</v>
      </c>
      <c r="M243" s="2">
        <v>0.78</v>
      </c>
      <c r="N243" s="2">
        <v>2.9</v>
      </c>
      <c r="O243" s="2">
        <v>2.9</v>
      </c>
      <c r="P243" s="2">
        <v>2.23</v>
      </c>
      <c r="Q243" s="2">
        <v>0.7</v>
      </c>
      <c r="R243" s="2">
        <f t="shared" si="41"/>
        <v>100.01000000000002</v>
      </c>
      <c r="S243" s="123">
        <v>5.13</v>
      </c>
    </row>
    <row r="244" spans="2:19" x14ac:dyDescent="0.25">
      <c r="B244" s="2" t="s">
        <v>93</v>
      </c>
      <c r="C244" s="2" t="s">
        <v>42</v>
      </c>
      <c r="D244" s="2">
        <v>7</v>
      </c>
      <c r="E244" s="2">
        <v>9</v>
      </c>
      <c r="F244" s="2">
        <v>1000</v>
      </c>
      <c r="G244" s="2">
        <v>0</v>
      </c>
      <c r="H244" s="2">
        <v>69.83</v>
      </c>
      <c r="I244" s="2">
        <v>1.4</v>
      </c>
      <c r="J244" s="2">
        <v>14.5</v>
      </c>
      <c r="K244" s="2">
        <v>5.18</v>
      </c>
      <c r="L244" s="2">
        <v>0.14000000000000001</v>
      </c>
      <c r="M244" s="2">
        <v>0.73</v>
      </c>
      <c r="N244" s="2">
        <v>2.79</v>
      </c>
      <c r="O244" s="2">
        <v>2.58</v>
      </c>
      <c r="P244" s="2">
        <v>2.31</v>
      </c>
      <c r="Q244" s="2">
        <v>0.54</v>
      </c>
      <c r="R244" s="2">
        <f t="shared" si="41"/>
        <v>100.00000000000001</v>
      </c>
      <c r="S244" s="123">
        <v>4.8900000000000006</v>
      </c>
    </row>
    <row r="245" spans="2:19" x14ac:dyDescent="0.25">
      <c r="B245" s="2" t="s">
        <v>93</v>
      </c>
      <c r="C245" s="2" t="s">
        <v>42</v>
      </c>
      <c r="D245" s="2">
        <v>8</v>
      </c>
      <c r="E245" s="2">
        <v>9</v>
      </c>
      <c r="F245" s="2">
        <v>1000</v>
      </c>
      <c r="G245" s="2">
        <v>0</v>
      </c>
      <c r="H245" s="2">
        <v>70.27</v>
      </c>
      <c r="I245" s="2">
        <v>1.73</v>
      </c>
      <c r="J245" s="2">
        <v>13.63</v>
      </c>
      <c r="K245" s="2">
        <v>5.35</v>
      </c>
      <c r="L245" s="2">
        <v>0.16</v>
      </c>
      <c r="M245" s="2">
        <v>0.76</v>
      </c>
      <c r="N245" s="2">
        <v>2.81</v>
      </c>
      <c r="O245" s="2">
        <v>2.37</v>
      </c>
      <c r="P245" s="2">
        <v>2.2400000000000002</v>
      </c>
      <c r="Q245" s="2">
        <v>0.68</v>
      </c>
      <c r="R245" s="2">
        <f t="shared" si="41"/>
        <v>100</v>
      </c>
      <c r="S245" s="123">
        <v>4.6100000000000003</v>
      </c>
    </row>
    <row r="246" spans="2:19" x14ac:dyDescent="0.25">
      <c r="B246" s="2" t="s">
        <v>93</v>
      </c>
      <c r="C246" s="2" t="s">
        <v>42</v>
      </c>
      <c r="D246" s="2">
        <v>9</v>
      </c>
      <c r="E246" s="2">
        <v>9</v>
      </c>
      <c r="F246" s="2">
        <v>1000</v>
      </c>
      <c r="G246" s="2">
        <v>0</v>
      </c>
      <c r="H246" s="2">
        <v>71.17</v>
      </c>
      <c r="I246" s="2">
        <v>1.57</v>
      </c>
      <c r="J246" s="2">
        <v>12.7</v>
      </c>
      <c r="K246" s="2">
        <v>5.1100000000000003</v>
      </c>
      <c r="L246" s="2">
        <v>0.12</v>
      </c>
      <c r="M246" s="2">
        <v>0.93</v>
      </c>
      <c r="N246" s="2">
        <v>3.16</v>
      </c>
      <c r="O246" s="2">
        <v>2.33</v>
      </c>
      <c r="P246" s="2">
        <v>2.21</v>
      </c>
      <c r="Q246" s="2">
        <v>0.71</v>
      </c>
      <c r="R246" s="2">
        <f t="shared" si="41"/>
        <v>100.00999999999999</v>
      </c>
      <c r="S246" s="123">
        <v>4.54</v>
      </c>
    </row>
    <row r="247" spans="2:19" x14ac:dyDescent="0.25">
      <c r="B247" s="2" t="s">
        <v>93</v>
      </c>
      <c r="C247" s="2" t="s">
        <v>42</v>
      </c>
      <c r="D247" s="2">
        <v>10</v>
      </c>
      <c r="E247" s="2">
        <v>9</v>
      </c>
      <c r="F247" s="2">
        <v>1000</v>
      </c>
      <c r="G247" s="2">
        <v>0</v>
      </c>
      <c r="H247" s="2">
        <v>71.86</v>
      </c>
      <c r="I247" s="2">
        <v>1.95</v>
      </c>
      <c r="J247" s="2">
        <v>12.92</v>
      </c>
      <c r="K247" s="2">
        <v>5.07</v>
      </c>
      <c r="L247" s="2">
        <v>0.13</v>
      </c>
      <c r="M247" s="2">
        <v>0.64</v>
      </c>
      <c r="N247" s="2">
        <v>2.09</v>
      </c>
      <c r="O247" s="2">
        <v>2.42</v>
      </c>
      <c r="P247" s="2">
        <v>2.31</v>
      </c>
      <c r="Q247" s="2">
        <v>0.59</v>
      </c>
      <c r="R247" s="2">
        <f t="shared" si="41"/>
        <v>99.980000000000018</v>
      </c>
      <c r="S247" s="123">
        <v>4.7300000000000004</v>
      </c>
    </row>
    <row r="248" spans="2:19" x14ac:dyDescent="0.25">
      <c r="B248" s="2" t="s">
        <v>93</v>
      </c>
      <c r="C248" s="2" t="s">
        <v>42</v>
      </c>
      <c r="D248" s="2">
        <v>11</v>
      </c>
      <c r="E248" s="2">
        <v>9</v>
      </c>
      <c r="F248" s="2">
        <v>1000</v>
      </c>
      <c r="G248" s="2">
        <v>0</v>
      </c>
      <c r="H248" s="2">
        <v>69.67</v>
      </c>
      <c r="I248" s="2">
        <v>2.1800000000000002</v>
      </c>
      <c r="J248" s="2">
        <v>12.54</v>
      </c>
      <c r="K248" s="2">
        <v>6.04</v>
      </c>
      <c r="L248" s="2">
        <v>0.17</v>
      </c>
      <c r="M248" s="2">
        <v>1.33</v>
      </c>
      <c r="N248" s="2">
        <v>2.99</v>
      </c>
      <c r="O248" s="2">
        <v>2.2599999999999998</v>
      </c>
      <c r="P248" s="2">
        <v>2.14</v>
      </c>
      <c r="Q248" s="2">
        <v>0.68</v>
      </c>
      <c r="R248" s="2">
        <f t="shared" si="41"/>
        <v>100.00000000000003</v>
      </c>
      <c r="S248" s="123">
        <v>4.4000000000000004</v>
      </c>
    </row>
    <row r="249" spans="2:19" x14ac:dyDescent="0.25">
      <c r="B249" s="2" t="s">
        <v>93</v>
      </c>
      <c r="C249" s="2" t="s">
        <v>42</v>
      </c>
      <c r="D249" s="2">
        <v>12</v>
      </c>
      <c r="E249" s="2">
        <v>9</v>
      </c>
      <c r="F249" s="2">
        <v>1000</v>
      </c>
      <c r="G249" s="2">
        <v>0</v>
      </c>
      <c r="H249" s="2">
        <v>68.760000000000005</v>
      </c>
      <c r="I249" s="2">
        <v>1.86</v>
      </c>
      <c r="J249" s="2">
        <v>13.76</v>
      </c>
      <c r="K249" s="2">
        <v>5.98</v>
      </c>
      <c r="L249" s="2">
        <v>0.18</v>
      </c>
      <c r="M249" s="2">
        <v>1.19</v>
      </c>
      <c r="N249" s="2">
        <v>2.79</v>
      </c>
      <c r="O249" s="2">
        <v>2.73</v>
      </c>
      <c r="P249" s="2">
        <v>2.23</v>
      </c>
      <c r="Q249" s="2">
        <v>0.52</v>
      </c>
      <c r="R249" s="2">
        <f t="shared" si="41"/>
        <v>100.00000000000003</v>
      </c>
      <c r="S249" s="123">
        <v>4.96</v>
      </c>
    </row>
    <row r="250" spans="2:19" x14ac:dyDescent="0.25">
      <c r="B250" s="2" t="s">
        <v>93</v>
      </c>
      <c r="C250" s="2" t="s">
        <v>42</v>
      </c>
      <c r="D250" s="2">
        <v>13</v>
      </c>
      <c r="E250" s="2">
        <v>9</v>
      </c>
      <c r="F250" s="2">
        <v>1000</v>
      </c>
      <c r="G250" s="2">
        <v>0</v>
      </c>
      <c r="H250" s="2">
        <v>69.08</v>
      </c>
      <c r="I250" s="2">
        <v>1.84</v>
      </c>
      <c r="J250" s="2">
        <v>14.49</v>
      </c>
      <c r="K250" s="2">
        <v>5.04</v>
      </c>
      <c r="L250" s="2">
        <v>0.16</v>
      </c>
      <c r="M250" s="2">
        <v>0.86</v>
      </c>
      <c r="N250" s="2">
        <v>3.05</v>
      </c>
      <c r="O250" s="2">
        <v>2.77</v>
      </c>
      <c r="P250" s="2">
        <v>2.2000000000000002</v>
      </c>
      <c r="Q250" s="2">
        <v>0.51</v>
      </c>
      <c r="R250" s="2">
        <f t="shared" si="41"/>
        <v>100</v>
      </c>
      <c r="S250" s="123">
        <v>4.9700000000000006</v>
      </c>
    </row>
    <row r="251" spans="2:19" x14ac:dyDescent="0.25">
      <c r="B251" s="55" t="s">
        <v>132</v>
      </c>
      <c r="C251" s="2"/>
      <c r="D251" s="2"/>
      <c r="E251" s="2"/>
      <c r="F251" s="2"/>
      <c r="G251" s="2"/>
      <c r="H251" s="44">
        <f>AVERAGE(H238:H250)</f>
        <v>69.399230769230769</v>
      </c>
      <c r="I251" s="44">
        <f t="shared" ref="I251:Q251" si="42">AVERAGE(I238:I250)</f>
        <v>2.0092307692307689</v>
      </c>
      <c r="J251" s="44">
        <f t="shared" si="42"/>
        <v>13.658461538461536</v>
      </c>
      <c r="K251" s="44">
        <f t="shared" si="42"/>
        <v>5.5376923076923088</v>
      </c>
      <c r="L251" s="44">
        <f t="shared" si="42"/>
        <v>0.16076923076923072</v>
      </c>
      <c r="M251" s="44">
        <f t="shared" si="42"/>
        <v>0.84692307692307689</v>
      </c>
      <c r="N251" s="44">
        <f t="shared" si="42"/>
        <v>2.9838461538461534</v>
      </c>
      <c r="O251" s="44">
        <f t="shared" si="42"/>
        <v>2.620769230769231</v>
      </c>
      <c r="P251" s="44">
        <f t="shared" si="42"/>
        <v>2.1569230769230772</v>
      </c>
      <c r="Q251" s="44">
        <f t="shared" si="42"/>
        <v>0.62692307692307681</v>
      </c>
      <c r="R251" s="2"/>
      <c r="S251" s="116">
        <v>4.7776923076923064</v>
      </c>
    </row>
    <row r="252" spans="2:19" ht="15.75" thickBot="1" x14ac:dyDescent="0.3">
      <c r="B252" s="12" t="s">
        <v>133</v>
      </c>
      <c r="C252" s="5"/>
      <c r="D252" s="5"/>
      <c r="E252" s="5"/>
      <c r="F252" s="5"/>
      <c r="G252" s="5"/>
      <c r="H252" s="48">
        <f>STDEV(H238:H250)</f>
        <v>1.3444172314827316</v>
      </c>
      <c r="I252" s="48">
        <f t="shared" ref="I252:Q252" si="43">STDEV(I238:I250)</f>
        <v>0.42103961687038383</v>
      </c>
      <c r="J252" s="48">
        <f t="shared" si="43"/>
        <v>1.0044969400471575</v>
      </c>
      <c r="K252" s="48">
        <f t="shared" si="43"/>
        <v>0.76620443144713113</v>
      </c>
      <c r="L252" s="48">
        <f t="shared" si="43"/>
        <v>3.2522181779399799E-2</v>
      </c>
      <c r="M252" s="48">
        <f t="shared" si="43"/>
        <v>0.20689710064766567</v>
      </c>
      <c r="N252" s="48">
        <f t="shared" si="43"/>
        <v>0.50631904404138117</v>
      </c>
      <c r="O252" s="48">
        <f t="shared" si="43"/>
        <v>0.42109898951951769</v>
      </c>
      <c r="P252" s="48">
        <f t="shared" si="43"/>
        <v>0.2151892428919491</v>
      </c>
      <c r="Q252" s="48">
        <f t="shared" si="43"/>
        <v>7.0638117116354135E-2</v>
      </c>
      <c r="R252" s="5"/>
      <c r="S252" s="122">
        <v>0.26611882828772332</v>
      </c>
    </row>
    <row r="255" spans="2:19" ht="15.75" thickBot="1" x14ac:dyDescent="0.3">
      <c r="B255" s="5" t="s">
        <v>0</v>
      </c>
      <c r="C255" s="5" t="s">
        <v>31</v>
      </c>
      <c r="D255" s="5" t="s">
        <v>2</v>
      </c>
      <c r="E255" s="5" t="s">
        <v>1</v>
      </c>
      <c r="F255" s="5" t="s">
        <v>110</v>
      </c>
      <c r="G255" s="5" t="s">
        <v>111</v>
      </c>
      <c r="H255" s="5" t="s">
        <v>104</v>
      </c>
      <c r="I255" s="5" t="s">
        <v>105</v>
      </c>
      <c r="J255" s="5" t="s">
        <v>106</v>
      </c>
      <c r="K255" s="5" t="s">
        <v>3</v>
      </c>
      <c r="L255" s="5" t="s">
        <v>4</v>
      </c>
      <c r="M255" s="5" t="s">
        <v>5</v>
      </c>
      <c r="N255" s="5" t="s">
        <v>6</v>
      </c>
      <c r="O255" s="5" t="s">
        <v>107</v>
      </c>
      <c r="P255" s="5" t="s">
        <v>108</v>
      </c>
      <c r="Q255" s="5" t="s">
        <v>109</v>
      </c>
      <c r="R255" s="5" t="s">
        <v>7</v>
      </c>
      <c r="S255" s="5"/>
    </row>
    <row r="256" spans="2:19" x14ac:dyDescent="0.25">
      <c r="B256" s="7" t="s">
        <v>20</v>
      </c>
      <c r="C256" s="7" t="s">
        <v>112</v>
      </c>
      <c r="D256" s="33" t="s">
        <v>11</v>
      </c>
      <c r="E256" s="7">
        <v>1</v>
      </c>
      <c r="F256" s="7">
        <v>1120</v>
      </c>
      <c r="G256" s="27">
        <v>0</v>
      </c>
      <c r="H256" s="26">
        <v>0</v>
      </c>
      <c r="I256" s="26">
        <v>5.3512041366158174</v>
      </c>
      <c r="J256" s="26">
        <v>8.6605684485468597</v>
      </c>
      <c r="K256" s="26">
        <v>81.344933393040023</v>
      </c>
      <c r="L256" s="26">
        <v>0</v>
      </c>
      <c r="M256" s="26">
        <v>4.6432940217972867</v>
      </c>
      <c r="N256" s="26">
        <v>0</v>
      </c>
      <c r="O256" s="26">
        <v>0</v>
      </c>
      <c r="P256" s="26">
        <v>0</v>
      </c>
      <c r="Q256" s="26">
        <v>0</v>
      </c>
      <c r="R256" s="26">
        <f>SUM(H256:Q256)</f>
        <v>99.999999999999986</v>
      </c>
      <c r="S256" s="34"/>
    </row>
    <row r="257" spans="2:19" x14ac:dyDescent="0.25">
      <c r="B257" s="2" t="s">
        <v>20</v>
      </c>
      <c r="C257" s="2" t="s">
        <v>112</v>
      </c>
      <c r="D257" s="32" t="s">
        <v>11</v>
      </c>
      <c r="E257" s="2">
        <v>1</v>
      </c>
      <c r="F257" s="2">
        <v>1120</v>
      </c>
      <c r="G257" s="28">
        <v>0</v>
      </c>
      <c r="H257" s="1">
        <v>0</v>
      </c>
      <c r="I257" s="1">
        <v>5.002148758967758</v>
      </c>
      <c r="J257" s="1">
        <v>9.9722595516676815</v>
      </c>
      <c r="K257" s="1">
        <v>79.399239918552482</v>
      </c>
      <c r="L257" s="1">
        <v>0</v>
      </c>
      <c r="M257" s="1">
        <v>5.6263517708120814</v>
      </c>
      <c r="N257" s="1">
        <v>0</v>
      </c>
      <c r="O257" s="1">
        <v>0</v>
      </c>
      <c r="P257" s="1">
        <v>0</v>
      </c>
      <c r="Q257" s="1">
        <v>0</v>
      </c>
      <c r="R257" s="1">
        <f t="shared" ref="R257:R286" si="44">SUM(H257:Q257)</f>
        <v>100</v>
      </c>
    </row>
    <row r="258" spans="2:19" x14ac:dyDescent="0.25">
      <c r="B258" s="2" t="s">
        <v>20</v>
      </c>
      <c r="C258" s="2" t="s">
        <v>112</v>
      </c>
      <c r="D258" s="32" t="s">
        <v>11</v>
      </c>
      <c r="E258" s="2">
        <v>1</v>
      </c>
      <c r="F258" s="2">
        <v>1120</v>
      </c>
      <c r="G258" s="28">
        <v>0</v>
      </c>
      <c r="H258" s="1">
        <v>0</v>
      </c>
      <c r="I258" s="1">
        <v>4.2695066622709783</v>
      </c>
      <c r="J258" s="1">
        <v>2.6578921301209655</v>
      </c>
      <c r="K258" s="1">
        <v>90.536392836161625</v>
      </c>
      <c r="L258" s="1">
        <v>0</v>
      </c>
      <c r="M258" s="1">
        <v>2.5362083714464378</v>
      </c>
      <c r="N258" s="1">
        <v>0</v>
      </c>
      <c r="O258" s="1">
        <v>0</v>
      </c>
      <c r="P258" s="1">
        <v>0</v>
      </c>
      <c r="Q258" s="1">
        <v>0</v>
      </c>
      <c r="R258" s="1">
        <f t="shared" si="44"/>
        <v>100</v>
      </c>
    </row>
    <row r="259" spans="2:19" x14ac:dyDescent="0.25">
      <c r="B259" s="2" t="s">
        <v>20</v>
      </c>
      <c r="C259" s="2" t="s">
        <v>112</v>
      </c>
      <c r="D259" s="32" t="s">
        <v>11</v>
      </c>
      <c r="E259" s="2">
        <v>1</v>
      </c>
      <c r="F259" s="2">
        <v>1120</v>
      </c>
      <c r="G259" s="28">
        <v>0</v>
      </c>
      <c r="H259" s="1">
        <v>0</v>
      </c>
      <c r="I259" s="1">
        <v>6.7466215037549944</v>
      </c>
      <c r="J259" s="1">
        <v>7.3772632521540293</v>
      </c>
      <c r="K259" s="1">
        <v>84.360779237611638</v>
      </c>
      <c r="L259" s="1">
        <v>0</v>
      </c>
      <c r="M259" s="1">
        <v>1.5153360064793304</v>
      </c>
      <c r="N259" s="1">
        <v>0</v>
      </c>
      <c r="O259" s="1">
        <v>0</v>
      </c>
      <c r="P259" s="1">
        <v>0</v>
      </c>
      <c r="Q259" s="1">
        <v>0</v>
      </c>
      <c r="R259" s="1">
        <f t="shared" si="44"/>
        <v>99.999999999999986</v>
      </c>
    </row>
    <row r="260" spans="2:19" x14ac:dyDescent="0.25">
      <c r="B260" s="8" t="s">
        <v>20</v>
      </c>
      <c r="C260" s="8" t="s">
        <v>112</v>
      </c>
      <c r="D260" s="35" t="s">
        <v>113</v>
      </c>
      <c r="E260" s="8">
        <v>1</v>
      </c>
      <c r="F260" s="8">
        <v>1120</v>
      </c>
      <c r="G260" s="29">
        <v>0</v>
      </c>
      <c r="H260" s="11">
        <v>0</v>
      </c>
      <c r="I260" s="11">
        <v>0.93387204180710048</v>
      </c>
      <c r="J260" s="11">
        <v>12.403205542761658</v>
      </c>
      <c r="K260" s="11">
        <v>77.265061454304018</v>
      </c>
      <c r="L260" s="11">
        <v>0</v>
      </c>
      <c r="M260" s="11">
        <v>9.397860961127229</v>
      </c>
      <c r="N260" s="11">
        <v>0</v>
      </c>
      <c r="O260" s="11">
        <v>0</v>
      </c>
      <c r="P260" s="11">
        <v>0</v>
      </c>
      <c r="Q260" s="11">
        <v>0</v>
      </c>
      <c r="R260" s="11">
        <f t="shared" si="44"/>
        <v>100</v>
      </c>
      <c r="S260" s="23"/>
    </row>
    <row r="261" spans="2:19" x14ac:dyDescent="0.25">
      <c r="B261" s="36" t="s">
        <v>21</v>
      </c>
      <c r="C261" s="36" t="s">
        <v>112</v>
      </c>
      <c r="D261" s="37" t="s">
        <v>11</v>
      </c>
      <c r="E261" s="36">
        <v>1</v>
      </c>
      <c r="F261" s="36">
        <v>1100</v>
      </c>
      <c r="G261" s="42">
        <v>0</v>
      </c>
      <c r="H261" s="43">
        <v>0</v>
      </c>
      <c r="I261" s="43">
        <v>6.064062439734494</v>
      </c>
      <c r="J261" s="43">
        <v>2.2457289698703637</v>
      </c>
      <c r="K261" s="43">
        <v>88.588381577434191</v>
      </c>
      <c r="L261" s="43">
        <v>0</v>
      </c>
      <c r="M261" s="43">
        <v>3.1018270129609395</v>
      </c>
      <c r="N261" s="43">
        <v>0</v>
      </c>
      <c r="O261" s="43">
        <v>0</v>
      </c>
      <c r="P261" s="43">
        <v>0</v>
      </c>
      <c r="Q261" s="43">
        <v>0</v>
      </c>
      <c r="R261" s="43">
        <f t="shared" si="44"/>
        <v>99.999999999999986</v>
      </c>
      <c r="S261" s="38"/>
    </row>
    <row r="262" spans="2:19" x14ac:dyDescent="0.25">
      <c r="B262" s="9" t="s">
        <v>53</v>
      </c>
      <c r="C262" s="9" t="s">
        <v>112</v>
      </c>
      <c r="D262" s="39" t="s">
        <v>11</v>
      </c>
      <c r="E262" s="9">
        <v>3</v>
      </c>
      <c r="F262" s="9">
        <v>1100</v>
      </c>
      <c r="G262" s="30">
        <v>0</v>
      </c>
      <c r="H262" s="10">
        <v>0</v>
      </c>
      <c r="I262" s="10">
        <v>5.9111531752709645</v>
      </c>
      <c r="J262" s="10">
        <v>8.2140241386749793</v>
      </c>
      <c r="K262" s="10">
        <v>80.299237228668829</v>
      </c>
      <c r="L262" s="10">
        <v>0</v>
      </c>
      <c r="M262" s="10">
        <v>5.5755854573852277</v>
      </c>
      <c r="N262" s="10">
        <v>0</v>
      </c>
      <c r="O262" s="10">
        <v>0</v>
      </c>
      <c r="P262" s="10">
        <v>0</v>
      </c>
      <c r="Q262" s="10">
        <v>0</v>
      </c>
      <c r="R262" s="10">
        <f t="shared" si="44"/>
        <v>100</v>
      </c>
      <c r="S262" s="40"/>
    </row>
    <row r="263" spans="2:19" x14ac:dyDescent="0.25">
      <c r="B263" s="8" t="s">
        <v>53</v>
      </c>
      <c r="C263" s="8" t="s">
        <v>112</v>
      </c>
      <c r="D263" s="35" t="s">
        <v>11</v>
      </c>
      <c r="E263" s="8">
        <v>3</v>
      </c>
      <c r="F263" s="8">
        <v>1100</v>
      </c>
      <c r="G263" s="29">
        <v>0</v>
      </c>
      <c r="H263" s="11">
        <v>0</v>
      </c>
      <c r="I263" s="11">
        <v>5.7793312632965455</v>
      </c>
      <c r="J263" s="11">
        <v>8.0675174931118363</v>
      </c>
      <c r="K263" s="11">
        <v>80.834972416853674</v>
      </c>
      <c r="L263" s="11">
        <v>0</v>
      </c>
      <c r="M263" s="11">
        <v>5.3181788267379391</v>
      </c>
      <c r="N263" s="11">
        <v>0</v>
      </c>
      <c r="O263" s="11">
        <v>0</v>
      </c>
      <c r="P263" s="11">
        <v>0</v>
      </c>
      <c r="Q263" s="11">
        <v>0</v>
      </c>
      <c r="R263" s="11">
        <f t="shared" si="44"/>
        <v>99.999999999999986</v>
      </c>
      <c r="S263" s="23"/>
    </row>
    <row r="264" spans="2:19" x14ac:dyDescent="0.25">
      <c r="B264" s="9" t="s">
        <v>33</v>
      </c>
      <c r="C264" s="9" t="s">
        <v>112</v>
      </c>
      <c r="D264" s="39" t="s">
        <v>11</v>
      </c>
      <c r="E264" s="9">
        <v>9</v>
      </c>
      <c r="F264" s="9">
        <v>1100</v>
      </c>
      <c r="G264" s="30">
        <v>0</v>
      </c>
      <c r="H264" s="10">
        <v>14.123606265386899</v>
      </c>
      <c r="I264" s="10">
        <v>4.4650941743770618</v>
      </c>
      <c r="J264" s="10">
        <v>7.6094702378448869</v>
      </c>
      <c r="K264" s="10">
        <v>68.48044563969232</v>
      </c>
      <c r="L264" s="10">
        <v>0</v>
      </c>
      <c r="M264" s="10">
        <v>5.3213836826988405</v>
      </c>
      <c r="N264" s="10">
        <v>0</v>
      </c>
      <c r="O264" s="10">
        <v>0</v>
      </c>
      <c r="P264" s="10">
        <v>0</v>
      </c>
      <c r="Q264" s="10">
        <v>0</v>
      </c>
      <c r="R264" s="10">
        <f t="shared" si="44"/>
        <v>100</v>
      </c>
      <c r="S264" s="40"/>
    </row>
    <row r="265" spans="2:19" x14ac:dyDescent="0.25">
      <c r="B265" s="8" t="s">
        <v>33</v>
      </c>
      <c r="C265" s="8" t="s">
        <v>112</v>
      </c>
      <c r="D265" s="35" t="s">
        <v>11</v>
      </c>
      <c r="E265" s="8">
        <v>9</v>
      </c>
      <c r="F265" s="8">
        <v>1100</v>
      </c>
      <c r="G265" s="29">
        <v>0</v>
      </c>
      <c r="H265" s="11">
        <v>11.737989422606713</v>
      </c>
      <c r="I265" s="11">
        <v>4.4560736298438473</v>
      </c>
      <c r="J265" s="11">
        <v>6.168637939401358</v>
      </c>
      <c r="K265" s="11">
        <v>72.481998439093758</v>
      </c>
      <c r="L265" s="11">
        <v>0</v>
      </c>
      <c r="M265" s="11">
        <v>5.1553005690543259</v>
      </c>
      <c r="N265" s="11">
        <v>0</v>
      </c>
      <c r="O265" s="11">
        <v>0</v>
      </c>
      <c r="P265" s="11">
        <v>0</v>
      </c>
      <c r="Q265" s="11">
        <v>0</v>
      </c>
      <c r="R265" s="11">
        <f t="shared" si="44"/>
        <v>100</v>
      </c>
      <c r="S265" s="23"/>
    </row>
    <row r="266" spans="2:19" x14ac:dyDescent="0.25">
      <c r="B266" s="2" t="s">
        <v>88</v>
      </c>
      <c r="C266" s="2" t="s">
        <v>131</v>
      </c>
      <c r="D266" s="32" t="s">
        <v>11</v>
      </c>
      <c r="E266" s="2">
        <v>9</v>
      </c>
      <c r="F266" s="2">
        <v>1050</v>
      </c>
      <c r="G266" s="28">
        <v>0</v>
      </c>
      <c r="H266" s="1">
        <v>49.04</v>
      </c>
      <c r="I266" s="1">
        <v>1.3</v>
      </c>
      <c r="J266" s="1">
        <v>6.34</v>
      </c>
      <c r="K266" s="1">
        <v>21.57</v>
      </c>
      <c r="L266" s="1">
        <v>0.61</v>
      </c>
      <c r="M266" s="1">
        <v>17.36</v>
      </c>
      <c r="N266" s="1">
        <v>2.85</v>
      </c>
      <c r="O266" s="1">
        <v>0.48</v>
      </c>
      <c r="P266" s="1">
        <v>0.31</v>
      </c>
      <c r="Q266" s="1">
        <v>0.14000000000000001</v>
      </c>
      <c r="R266" s="1">
        <f t="shared" si="44"/>
        <v>100</v>
      </c>
    </row>
    <row r="267" spans="2:19" x14ac:dyDescent="0.25">
      <c r="B267" s="2" t="s">
        <v>88</v>
      </c>
      <c r="C267" s="2" t="s">
        <v>131</v>
      </c>
      <c r="D267" s="32" t="s">
        <v>11</v>
      </c>
      <c r="E267" s="2">
        <v>9</v>
      </c>
      <c r="F267" s="2">
        <v>1050</v>
      </c>
      <c r="G267" s="28">
        <v>0</v>
      </c>
      <c r="H267" s="1">
        <v>50.91</v>
      </c>
      <c r="I267" s="1">
        <v>0.86</v>
      </c>
      <c r="J267" s="1">
        <v>6.51</v>
      </c>
      <c r="K267" s="1">
        <v>19.239999999999998</v>
      </c>
      <c r="L267" s="1">
        <v>0.64</v>
      </c>
      <c r="M267" s="1">
        <v>17.43</v>
      </c>
      <c r="N267" s="1">
        <v>3.6</v>
      </c>
      <c r="O267" s="1">
        <v>0.46</v>
      </c>
      <c r="P267" s="1">
        <v>0.21</v>
      </c>
      <c r="Q267" s="1">
        <v>0.13</v>
      </c>
      <c r="R267" s="1">
        <f t="shared" si="44"/>
        <v>99.989999999999981</v>
      </c>
    </row>
    <row r="268" spans="2:19" x14ac:dyDescent="0.25">
      <c r="B268" s="2" t="s">
        <v>88</v>
      </c>
      <c r="C268" s="2" t="s">
        <v>131</v>
      </c>
      <c r="D268" s="32" t="s">
        <v>11</v>
      </c>
      <c r="E268" s="2">
        <v>9</v>
      </c>
      <c r="F268" s="2">
        <v>1050</v>
      </c>
      <c r="G268" s="28">
        <v>0</v>
      </c>
      <c r="H268" s="1">
        <v>50.79</v>
      </c>
      <c r="I268" s="1">
        <v>0.99</v>
      </c>
      <c r="J268" s="1">
        <v>6.36</v>
      </c>
      <c r="K268" s="1">
        <v>20.59</v>
      </c>
      <c r="L268" s="1">
        <v>0.64</v>
      </c>
      <c r="M268" s="1">
        <v>15.03</v>
      </c>
      <c r="N268" s="1">
        <v>4.54</v>
      </c>
      <c r="O268" s="1">
        <v>0.77</v>
      </c>
      <c r="P268" s="1">
        <v>0.28999999999999998</v>
      </c>
      <c r="Q268" s="1">
        <v>0</v>
      </c>
      <c r="R268" s="1">
        <f t="shared" si="44"/>
        <v>100.00000000000001</v>
      </c>
    </row>
    <row r="269" spans="2:19" x14ac:dyDescent="0.25">
      <c r="B269" s="2" t="s">
        <v>88</v>
      </c>
      <c r="C269" s="2" t="s">
        <v>131</v>
      </c>
      <c r="D269" s="32" t="s">
        <v>11</v>
      </c>
      <c r="E269" s="2">
        <v>9</v>
      </c>
      <c r="F269" s="2">
        <v>1050</v>
      </c>
      <c r="G269" s="28">
        <v>0</v>
      </c>
      <c r="H269" s="1">
        <v>50.33</v>
      </c>
      <c r="I269" s="1">
        <v>0.91</v>
      </c>
      <c r="J269" s="1">
        <v>5.74</v>
      </c>
      <c r="K269" s="1">
        <v>20.92</v>
      </c>
      <c r="L269" s="1">
        <v>0.63</v>
      </c>
      <c r="M269" s="1">
        <v>16.07</v>
      </c>
      <c r="N269" s="1">
        <v>4.4800000000000004</v>
      </c>
      <c r="O269" s="1">
        <v>0.56999999999999995</v>
      </c>
      <c r="P269" s="1">
        <v>0.24</v>
      </c>
      <c r="Q269" s="1">
        <v>0.1</v>
      </c>
      <c r="R269" s="1">
        <f t="shared" si="44"/>
        <v>99.989999999999981</v>
      </c>
    </row>
    <row r="270" spans="2:19" x14ac:dyDescent="0.25">
      <c r="B270" s="2" t="s">
        <v>88</v>
      </c>
      <c r="C270" s="2" t="s">
        <v>131</v>
      </c>
      <c r="D270" s="32" t="s">
        <v>11</v>
      </c>
      <c r="E270" s="2">
        <v>9</v>
      </c>
      <c r="F270" s="2">
        <v>1050</v>
      </c>
      <c r="G270" s="28">
        <v>0</v>
      </c>
      <c r="H270" s="1">
        <v>51.12</v>
      </c>
      <c r="I270" s="1">
        <v>0.87</v>
      </c>
      <c r="J270" s="1">
        <v>5.63</v>
      </c>
      <c r="K270" s="1">
        <v>20.96</v>
      </c>
      <c r="L270" s="1">
        <v>0.64</v>
      </c>
      <c r="M270" s="1">
        <v>15.59</v>
      </c>
      <c r="N270" s="1">
        <v>4.22</v>
      </c>
      <c r="O270" s="1">
        <v>0.52</v>
      </c>
      <c r="P270" s="1">
        <v>0.34</v>
      </c>
      <c r="Q270" s="1">
        <v>0.11</v>
      </c>
      <c r="R270" s="1">
        <f t="shared" si="44"/>
        <v>100</v>
      </c>
    </row>
    <row r="271" spans="2:19" x14ac:dyDescent="0.25">
      <c r="B271" s="2" t="s">
        <v>88</v>
      </c>
      <c r="C271" s="2" t="s">
        <v>131</v>
      </c>
      <c r="D271" s="32" t="s">
        <v>11</v>
      </c>
      <c r="E271" s="2">
        <v>9</v>
      </c>
      <c r="F271" s="2">
        <v>1050</v>
      </c>
      <c r="G271" s="28">
        <v>0</v>
      </c>
      <c r="H271" s="1">
        <v>52.47</v>
      </c>
      <c r="I271" s="1">
        <v>0.92</v>
      </c>
      <c r="J271" s="1">
        <v>6.64</v>
      </c>
      <c r="K271" s="1">
        <v>19.489999999999998</v>
      </c>
      <c r="L271" s="1">
        <v>0.63</v>
      </c>
      <c r="M271" s="1">
        <v>14.52</v>
      </c>
      <c r="N271" s="1">
        <v>3.95</v>
      </c>
      <c r="O271" s="1">
        <v>0.77</v>
      </c>
      <c r="P271" s="1">
        <v>0.44</v>
      </c>
      <c r="Q271" s="1">
        <v>0.15</v>
      </c>
      <c r="R271" s="1">
        <f t="shared" si="44"/>
        <v>99.97999999999999</v>
      </c>
    </row>
    <row r="272" spans="2:19" x14ac:dyDescent="0.25">
      <c r="B272" s="2" t="s">
        <v>88</v>
      </c>
      <c r="C272" s="2" t="s">
        <v>131</v>
      </c>
      <c r="D272" s="32" t="s">
        <v>11</v>
      </c>
      <c r="E272" s="2">
        <v>9</v>
      </c>
      <c r="F272" s="2">
        <v>1050</v>
      </c>
      <c r="G272" s="28">
        <v>0</v>
      </c>
      <c r="H272" s="1">
        <v>48.7</v>
      </c>
      <c r="I272" s="1">
        <v>1.45</v>
      </c>
      <c r="J272" s="1">
        <v>6.65</v>
      </c>
      <c r="K272" s="1">
        <v>22.06</v>
      </c>
      <c r="L272" s="1">
        <v>0.62</v>
      </c>
      <c r="M272" s="1">
        <v>14.55</v>
      </c>
      <c r="N272" s="1">
        <v>4.92</v>
      </c>
      <c r="O272" s="1">
        <v>0.72</v>
      </c>
      <c r="P272" s="1">
        <v>0.33</v>
      </c>
      <c r="Q272" s="1">
        <v>0</v>
      </c>
      <c r="R272" s="1">
        <f t="shared" si="44"/>
        <v>100</v>
      </c>
    </row>
    <row r="273" spans="2:19" x14ac:dyDescent="0.25">
      <c r="B273" s="2" t="s">
        <v>88</v>
      </c>
      <c r="C273" s="2" t="s">
        <v>131</v>
      </c>
      <c r="D273" s="32" t="s">
        <v>11</v>
      </c>
      <c r="E273" s="2">
        <v>9</v>
      </c>
      <c r="F273" s="2">
        <v>1050</v>
      </c>
      <c r="G273" s="28">
        <v>0</v>
      </c>
      <c r="H273" s="1">
        <v>52.62</v>
      </c>
      <c r="I273" s="1">
        <v>1.19</v>
      </c>
      <c r="J273" s="1">
        <v>9.0399999999999991</v>
      </c>
      <c r="K273" s="1">
        <v>17.920000000000002</v>
      </c>
      <c r="L273" s="1">
        <v>0.54</v>
      </c>
      <c r="M273" s="1">
        <v>11.48</v>
      </c>
      <c r="N273" s="1">
        <v>5.05</v>
      </c>
      <c r="O273" s="1">
        <v>1.3</v>
      </c>
      <c r="P273" s="1">
        <v>0.64</v>
      </c>
      <c r="Q273" s="1">
        <v>0.22</v>
      </c>
      <c r="R273" s="1">
        <f t="shared" si="44"/>
        <v>100</v>
      </c>
    </row>
    <row r="274" spans="2:19" x14ac:dyDescent="0.25">
      <c r="B274" s="2" t="s">
        <v>88</v>
      </c>
      <c r="C274" s="2" t="s">
        <v>131</v>
      </c>
      <c r="D274" s="32" t="s">
        <v>11</v>
      </c>
      <c r="E274" s="2">
        <v>9</v>
      </c>
      <c r="F274" s="2">
        <v>1050</v>
      </c>
      <c r="G274" s="28">
        <v>0</v>
      </c>
      <c r="H274" s="1">
        <v>50.14</v>
      </c>
      <c r="I274" s="1">
        <v>1.31</v>
      </c>
      <c r="J274" s="1">
        <v>6.42</v>
      </c>
      <c r="K274" s="1">
        <v>21.15</v>
      </c>
      <c r="L274" s="1">
        <v>0.61</v>
      </c>
      <c r="M274" s="1">
        <v>15.72</v>
      </c>
      <c r="N274" s="1">
        <v>3.49</v>
      </c>
      <c r="O274" s="1">
        <v>0.85</v>
      </c>
      <c r="P274" s="1">
        <v>0.32</v>
      </c>
      <c r="Q274" s="1">
        <v>0</v>
      </c>
      <c r="R274" s="1">
        <f t="shared" si="44"/>
        <v>100.00999999999999</v>
      </c>
    </row>
    <row r="275" spans="2:19" x14ac:dyDescent="0.25">
      <c r="B275" s="2" t="s">
        <v>88</v>
      </c>
      <c r="C275" s="2" t="s">
        <v>131</v>
      </c>
      <c r="D275" s="32" t="s">
        <v>11</v>
      </c>
      <c r="E275" s="2">
        <v>9</v>
      </c>
      <c r="F275" s="2">
        <v>1050</v>
      </c>
      <c r="G275" s="28">
        <v>0</v>
      </c>
      <c r="H275" s="1">
        <v>50.61</v>
      </c>
      <c r="I275" s="1">
        <v>0.93</v>
      </c>
      <c r="J275" s="1">
        <v>6.02</v>
      </c>
      <c r="K275" s="1">
        <v>20.11</v>
      </c>
      <c r="L275" s="1">
        <v>0.67</v>
      </c>
      <c r="M275" s="1">
        <v>16.72</v>
      </c>
      <c r="N275" s="1">
        <v>4.0999999999999996</v>
      </c>
      <c r="O275" s="1">
        <v>0.49</v>
      </c>
      <c r="P275" s="1">
        <v>0.22</v>
      </c>
      <c r="Q275" s="1">
        <v>0.12</v>
      </c>
      <c r="R275" s="1">
        <f t="shared" si="44"/>
        <v>99.99</v>
      </c>
    </row>
    <row r="276" spans="2:19" x14ac:dyDescent="0.25">
      <c r="B276" s="2" t="s">
        <v>88</v>
      </c>
      <c r="C276" s="2" t="s">
        <v>131</v>
      </c>
      <c r="D276" s="32" t="s">
        <v>11</v>
      </c>
      <c r="E276" s="2">
        <v>9</v>
      </c>
      <c r="F276" s="2">
        <v>1050</v>
      </c>
      <c r="G276" s="28">
        <v>0</v>
      </c>
      <c r="H276" s="1">
        <v>52.77</v>
      </c>
      <c r="I276" s="1">
        <v>1.08</v>
      </c>
      <c r="J276" s="1">
        <v>7.35</v>
      </c>
      <c r="K276" s="1">
        <v>18.48</v>
      </c>
      <c r="L276" s="1">
        <v>0.56999999999999995</v>
      </c>
      <c r="M276" s="1">
        <v>14.19</v>
      </c>
      <c r="N276" s="1">
        <v>3.97</v>
      </c>
      <c r="O276" s="1">
        <v>0.85</v>
      </c>
      <c r="P276" s="1">
        <v>0.56000000000000005</v>
      </c>
      <c r="Q276" s="1">
        <v>0.17</v>
      </c>
      <c r="R276" s="1">
        <f t="shared" si="44"/>
        <v>99.99</v>
      </c>
    </row>
    <row r="277" spans="2:19" x14ac:dyDescent="0.25">
      <c r="B277" s="8" t="s">
        <v>88</v>
      </c>
      <c r="C277" s="8" t="s">
        <v>131</v>
      </c>
      <c r="D277" s="35" t="s">
        <v>11</v>
      </c>
      <c r="E277" s="8">
        <v>9</v>
      </c>
      <c r="F277" s="8">
        <v>1050</v>
      </c>
      <c r="G277" s="29">
        <v>0</v>
      </c>
      <c r="H277" s="11">
        <v>47.76</v>
      </c>
      <c r="I277" s="11">
        <v>1.43</v>
      </c>
      <c r="J277" s="11">
        <v>5.73</v>
      </c>
      <c r="K277" s="11">
        <v>23.45</v>
      </c>
      <c r="L277" s="11">
        <v>0.64</v>
      </c>
      <c r="M277" s="11">
        <v>17.079999999999998</v>
      </c>
      <c r="N277" s="11">
        <v>3.01</v>
      </c>
      <c r="O277" s="11">
        <v>0.51</v>
      </c>
      <c r="P277" s="11">
        <v>0.25</v>
      </c>
      <c r="Q277" s="11">
        <v>0.13</v>
      </c>
      <c r="R277" s="11">
        <f t="shared" si="44"/>
        <v>99.990000000000009</v>
      </c>
      <c r="S277" s="23"/>
    </row>
    <row r="278" spans="2:19" x14ac:dyDescent="0.25">
      <c r="B278" s="2" t="s">
        <v>93</v>
      </c>
      <c r="C278" s="2" t="s">
        <v>131</v>
      </c>
      <c r="D278" s="32" t="s">
        <v>11</v>
      </c>
      <c r="E278" s="2">
        <v>9</v>
      </c>
      <c r="F278" s="2">
        <v>1000</v>
      </c>
      <c r="G278" s="28">
        <v>0</v>
      </c>
      <c r="H278" s="1">
        <v>54.51</v>
      </c>
      <c r="I278" s="1">
        <v>1.29</v>
      </c>
      <c r="J278" s="1">
        <v>5.82</v>
      </c>
      <c r="K278" s="1">
        <v>14.11</v>
      </c>
      <c r="L278" s="1">
        <v>0.56999999999999995</v>
      </c>
      <c r="M278" s="1">
        <v>12.62</v>
      </c>
      <c r="N278" s="1">
        <v>9.51</v>
      </c>
      <c r="O278" s="1">
        <v>0.69</v>
      </c>
      <c r="P278" s="1">
        <v>0.68</v>
      </c>
      <c r="Q278" s="1">
        <v>0.21</v>
      </c>
      <c r="R278" s="1">
        <f t="shared" si="44"/>
        <v>100.00999999999999</v>
      </c>
    </row>
    <row r="279" spans="2:19" x14ac:dyDescent="0.25">
      <c r="B279" s="2" t="s">
        <v>93</v>
      </c>
      <c r="C279" s="2" t="s">
        <v>131</v>
      </c>
      <c r="D279" s="32" t="s">
        <v>11</v>
      </c>
      <c r="E279" s="2">
        <v>9</v>
      </c>
      <c r="F279" s="2">
        <v>1000</v>
      </c>
      <c r="G279" s="28">
        <v>0</v>
      </c>
      <c r="H279" s="1">
        <v>52.37</v>
      </c>
      <c r="I279" s="1">
        <v>1.47</v>
      </c>
      <c r="J279" s="1">
        <v>7.76</v>
      </c>
      <c r="K279" s="1">
        <v>14.14</v>
      </c>
      <c r="L279" s="1">
        <v>0.55000000000000004</v>
      </c>
      <c r="M279" s="1">
        <v>11.34</v>
      </c>
      <c r="N279" s="1">
        <v>10.3</v>
      </c>
      <c r="O279" s="1">
        <v>1.4</v>
      </c>
      <c r="P279" s="1">
        <v>0.47</v>
      </c>
      <c r="Q279" s="1">
        <v>0.19</v>
      </c>
      <c r="R279" s="1">
        <f t="shared" si="44"/>
        <v>99.99</v>
      </c>
    </row>
    <row r="280" spans="2:19" x14ac:dyDescent="0.25">
      <c r="B280" s="2" t="s">
        <v>93</v>
      </c>
      <c r="C280" s="2" t="s">
        <v>131</v>
      </c>
      <c r="D280" s="32" t="s">
        <v>11</v>
      </c>
      <c r="E280" s="2">
        <v>9</v>
      </c>
      <c r="F280" s="2">
        <v>1000</v>
      </c>
      <c r="G280" s="28">
        <v>0</v>
      </c>
      <c r="H280" s="1">
        <v>53.96</v>
      </c>
      <c r="I280" s="1">
        <v>1.1200000000000001</v>
      </c>
      <c r="J280" s="1">
        <v>4.7</v>
      </c>
      <c r="K280" s="1">
        <v>16.38</v>
      </c>
      <c r="L280" s="1">
        <v>0.67</v>
      </c>
      <c r="M280" s="1">
        <v>14.18</v>
      </c>
      <c r="N280" s="1">
        <v>7.51</v>
      </c>
      <c r="O280" s="1">
        <v>0.78</v>
      </c>
      <c r="P280" s="1">
        <v>0.51</v>
      </c>
      <c r="Q280" s="1">
        <v>0.2</v>
      </c>
      <c r="R280" s="1">
        <f t="shared" si="44"/>
        <v>100.01</v>
      </c>
    </row>
    <row r="281" spans="2:19" x14ac:dyDescent="0.25">
      <c r="B281" s="2" t="s">
        <v>93</v>
      </c>
      <c r="C281" s="2" t="s">
        <v>131</v>
      </c>
      <c r="D281" s="32" t="s">
        <v>11</v>
      </c>
      <c r="E281" s="2">
        <v>9</v>
      </c>
      <c r="F281" s="2">
        <v>1000</v>
      </c>
      <c r="G281" s="28">
        <v>0</v>
      </c>
      <c r="H281" s="1">
        <v>55.72</v>
      </c>
      <c r="I281" s="1">
        <v>1.1499999999999999</v>
      </c>
      <c r="J281" s="1">
        <v>6.54</v>
      </c>
      <c r="K281" s="1">
        <v>15.59</v>
      </c>
      <c r="L281" s="1">
        <v>0.66</v>
      </c>
      <c r="M281" s="1">
        <v>14.03</v>
      </c>
      <c r="N281" s="1">
        <v>4.49</v>
      </c>
      <c r="O281" s="1">
        <v>1</v>
      </c>
      <c r="P281" s="1">
        <v>0.6</v>
      </c>
      <c r="Q281" s="1">
        <v>0.22</v>
      </c>
      <c r="R281" s="1">
        <f t="shared" si="44"/>
        <v>99.999999999999986</v>
      </c>
    </row>
    <row r="282" spans="2:19" x14ac:dyDescent="0.25">
      <c r="B282" s="2" t="s">
        <v>93</v>
      </c>
      <c r="C282" s="2" t="s">
        <v>131</v>
      </c>
      <c r="D282" s="32" t="s">
        <v>11</v>
      </c>
      <c r="E282" s="2">
        <v>9</v>
      </c>
      <c r="F282" s="2">
        <v>1000</v>
      </c>
      <c r="G282" s="28">
        <v>0</v>
      </c>
      <c r="H282" s="1">
        <v>59.15</v>
      </c>
      <c r="I282" s="1">
        <v>1.5</v>
      </c>
      <c r="J282" s="1">
        <v>7.09</v>
      </c>
      <c r="K282" s="1">
        <v>15.06</v>
      </c>
      <c r="L282" s="1">
        <v>0.56000000000000005</v>
      </c>
      <c r="M282" s="1">
        <v>10.77</v>
      </c>
      <c r="N282" s="1">
        <v>3.06</v>
      </c>
      <c r="O282" s="1">
        <v>1.42</v>
      </c>
      <c r="P282" s="1">
        <v>1.04</v>
      </c>
      <c r="Q282" s="1">
        <v>0.35</v>
      </c>
      <c r="R282" s="1">
        <f t="shared" si="44"/>
        <v>100</v>
      </c>
    </row>
    <row r="283" spans="2:19" x14ac:dyDescent="0.25">
      <c r="B283" s="2" t="s">
        <v>93</v>
      </c>
      <c r="C283" s="2" t="s">
        <v>131</v>
      </c>
      <c r="D283" s="32" t="s">
        <v>11</v>
      </c>
      <c r="E283" s="2">
        <v>9</v>
      </c>
      <c r="F283" s="2">
        <v>1000</v>
      </c>
      <c r="G283" s="28">
        <v>0</v>
      </c>
      <c r="H283" s="1">
        <v>61</v>
      </c>
      <c r="I283" s="1">
        <v>0.92</v>
      </c>
      <c r="J283" s="1">
        <v>9.31</v>
      </c>
      <c r="K283" s="1">
        <v>11.68</v>
      </c>
      <c r="L283" s="1">
        <v>0.47</v>
      </c>
      <c r="M283" s="1">
        <v>10.36</v>
      </c>
      <c r="N283" s="1">
        <v>3.48</v>
      </c>
      <c r="O283" s="1">
        <v>1.62</v>
      </c>
      <c r="P283" s="1">
        <v>0.96</v>
      </c>
      <c r="Q283" s="1">
        <v>0.21</v>
      </c>
      <c r="R283" s="1">
        <f t="shared" si="44"/>
        <v>100.00999999999999</v>
      </c>
    </row>
    <row r="284" spans="2:19" x14ac:dyDescent="0.25">
      <c r="B284" s="2" t="s">
        <v>93</v>
      </c>
      <c r="C284" s="2" t="s">
        <v>131</v>
      </c>
      <c r="D284" s="32" t="s">
        <v>11</v>
      </c>
      <c r="E284" s="2">
        <v>9</v>
      </c>
      <c r="F284" s="2">
        <v>1000</v>
      </c>
      <c r="G284" s="28">
        <v>0</v>
      </c>
      <c r="H284" s="1">
        <v>59.04</v>
      </c>
      <c r="I284" s="1">
        <v>0.98</v>
      </c>
      <c r="J284" s="1">
        <v>6.83</v>
      </c>
      <c r="K284" s="1">
        <v>13.56</v>
      </c>
      <c r="L284" s="1">
        <v>0.55000000000000004</v>
      </c>
      <c r="M284" s="1">
        <v>13.77</v>
      </c>
      <c r="N284" s="1">
        <v>3.1</v>
      </c>
      <c r="O284" s="1">
        <v>1.1399999999999999</v>
      </c>
      <c r="P284" s="1">
        <v>0.8</v>
      </c>
      <c r="Q284" s="1">
        <v>0.23</v>
      </c>
      <c r="R284" s="1">
        <f t="shared" si="44"/>
        <v>99.999999999999986</v>
      </c>
    </row>
    <row r="285" spans="2:19" x14ac:dyDescent="0.25">
      <c r="B285" s="2" t="s">
        <v>93</v>
      </c>
      <c r="C285" s="2" t="s">
        <v>131</v>
      </c>
      <c r="D285" s="32" t="s">
        <v>11</v>
      </c>
      <c r="E285" s="2">
        <v>9</v>
      </c>
      <c r="F285" s="2">
        <v>1000</v>
      </c>
      <c r="G285" s="28">
        <v>0</v>
      </c>
      <c r="H285" s="1">
        <v>57.04</v>
      </c>
      <c r="I285" s="1">
        <v>1.1000000000000001</v>
      </c>
      <c r="J285" s="1">
        <v>5.21</v>
      </c>
      <c r="K285" s="1">
        <v>15.9</v>
      </c>
      <c r="L285" s="1">
        <v>0.65</v>
      </c>
      <c r="M285" s="1">
        <v>14.41</v>
      </c>
      <c r="N285" s="1">
        <v>3.71</v>
      </c>
      <c r="O285" s="1">
        <v>0.95</v>
      </c>
      <c r="P285" s="1">
        <v>0.75</v>
      </c>
      <c r="Q285" s="1">
        <v>0.27</v>
      </c>
      <c r="R285" s="1">
        <f t="shared" si="44"/>
        <v>99.99</v>
      </c>
    </row>
    <row r="286" spans="2:19" ht="15.75" thickBot="1" x14ac:dyDescent="0.3">
      <c r="B286" s="5" t="s">
        <v>93</v>
      </c>
      <c r="C286" s="5" t="s">
        <v>131</v>
      </c>
      <c r="D286" s="41" t="s">
        <v>11</v>
      </c>
      <c r="E286" s="5">
        <v>9</v>
      </c>
      <c r="F286" s="5">
        <v>1000</v>
      </c>
      <c r="G286" s="31">
        <v>0</v>
      </c>
      <c r="H286" s="17">
        <v>56.16</v>
      </c>
      <c r="I286" s="17">
        <v>1</v>
      </c>
      <c r="J286" s="17">
        <v>5.65</v>
      </c>
      <c r="K286" s="17">
        <v>15.65</v>
      </c>
      <c r="L286" s="17">
        <v>0.65</v>
      </c>
      <c r="M286" s="17">
        <v>15.79</v>
      </c>
      <c r="N286" s="17">
        <v>3.31</v>
      </c>
      <c r="O286" s="17">
        <v>0.98</v>
      </c>
      <c r="P286" s="17">
        <v>0.6</v>
      </c>
      <c r="Q286" s="17">
        <v>0.21</v>
      </c>
      <c r="R286" s="17">
        <f t="shared" si="44"/>
        <v>100</v>
      </c>
      <c r="S286" s="3"/>
    </row>
    <row r="289" spans="10:10" x14ac:dyDescent="0.25">
      <c r="J289" s="22"/>
    </row>
    <row r="290" spans="10:10" x14ac:dyDescent="0.25">
      <c r="J290" s="22"/>
    </row>
  </sheetData>
  <mergeCells count="1">
    <mergeCell ref="I2:Q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E31E-AB2C-4D6D-8E14-63ADDE72F811}">
  <dimension ref="C2:X16"/>
  <sheetViews>
    <sheetView zoomScale="50" zoomScaleNormal="50" workbookViewId="0">
      <selection activeCell="S26" sqref="S26"/>
    </sheetView>
  </sheetViews>
  <sheetFormatPr baseColWidth="10" defaultRowHeight="15" x14ac:dyDescent="0.25"/>
  <cols>
    <col min="3" max="3" width="17.42578125" bestFit="1" customWidth="1"/>
    <col min="8" max="8" width="12.5703125" bestFit="1" customWidth="1"/>
    <col min="9" max="9" width="12.5703125" customWidth="1"/>
    <col min="10" max="10" width="11.28515625" bestFit="1" customWidth="1"/>
    <col min="11" max="11" width="12.5703125" bestFit="1" customWidth="1"/>
    <col min="16" max="16" width="11.28515625" bestFit="1" customWidth="1"/>
    <col min="17" max="17" width="15.5703125" customWidth="1"/>
    <col min="19" max="19" width="12.5703125" bestFit="1" customWidth="1"/>
    <col min="20" max="20" width="12.28515625" customWidth="1"/>
    <col min="21" max="21" width="15.7109375" customWidth="1"/>
    <col min="22" max="22" width="13.5703125" customWidth="1"/>
    <col min="23" max="23" width="12.7109375" customWidth="1"/>
  </cols>
  <sheetData>
    <row r="2" spans="3:24" x14ac:dyDescent="0.25">
      <c r="C2" s="2"/>
      <c r="D2" s="146" t="s">
        <v>157</v>
      </c>
      <c r="E2" s="146"/>
      <c r="F2" s="146" t="s">
        <v>158</v>
      </c>
      <c r="G2" s="146"/>
      <c r="H2" s="146" t="s">
        <v>159</v>
      </c>
      <c r="I2" s="146"/>
      <c r="J2" s="148" t="s">
        <v>7</v>
      </c>
      <c r="K2" s="148"/>
      <c r="L2" s="146" t="s">
        <v>161</v>
      </c>
      <c r="M2" s="146"/>
      <c r="N2" s="146" t="s">
        <v>162</v>
      </c>
      <c r="O2" s="146"/>
      <c r="P2" s="146" t="s">
        <v>164</v>
      </c>
      <c r="Q2" s="146"/>
      <c r="R2" s="146" t="s">
        <v>165</v>
      </c>
      <c r="S2" s="146"/>
      <c r="T2" s="146" t="s">
        <v>167</v>
      </c>
      <c r="U2" s="146"/>
      <c r="V2" s="146" t="s">
        <v>166</v>
      </c>
      <c r="W2" s="146"/>
      <c r="X2" s="2"/>
    </row>
    <row r="3" spans="3:24" ht="15.75" thickBot="1" x14ac:dyDescent="0.3">
      <c r="C3" s="5" t="s">
        <v>0</v>
      </c>
      <c r="D3" s="5" t="s">
        <v>32</v>
      </c>
      <c r="E3" s="5" t="s">
        <v>42</v>
      </c>
      <c r="F3" s="5" t="s">
        <v>32</v>
      </c>
      <c r="G3" s="5" t="s">
        <v>42</v>
      </c>
      <c r="H3" s="5" t="s">
        <v>32</v>
      </c>
      <c r="I3" s="5" t="s">
        <v>42</v>
      </c>
      <c r="J3" s="5" t="s">
        <v>160</v>
      </c>
      <c r="K3" s="5" t="s">
        <v>159</v>
      </c>
      <c r="L3" s="5" t="s">
        <v>160</v>
      </c>
      <c r="M3" s="5" t="s">
        <v>159</v>
      </c>
      <c r="N3" s="5" t="s">
        <v>160</v>
      </c>
      <c r="O3" s="5" t="s">
        <v>159</v>
      </c>
      <c r="P3" s="5" t="s">
        <v>160</v>
      </c>
      <c r="Q3" s="5" t="s">
        <v>159</v>
      </c>
      <c r="R3" s="5" t="s">
        <v>160</v>
      </c>
      <c r="S3" s="5" t="s">
        <v>159</v>
      </c>
      <c r="T3" s="5" t="s">
        <v>160</v>
      </c>
      <c r="U3" s="5" t="s">
        <v>159</v>
      </c>
      <c r="V3" s="5" t="s">
        <v>160</v>
      </c>
      <c r="W3" s="5" t="s">
        <v>159</v>
      </c>
      <c r="X3" s="2"/>
    </row>
    <row r="4" spans="3:24" x14ac:dyDescent="0.25">
      <c r="C4" s="2" t="s">
        <v>12</v>
      </c>
      <c r="D4">
        <v>1E-3</v>
      </c>
      <c r="E4">
        <f>1-D4</f>
        <v>0.999</v>
      </c>
      <c r="F4" s="22">
        <v>1.0514999999999999</v>
      </c>
      <c r="G4" s="22">
        <v>9.5311249999999994</v>
      </c>
      <c r="H4" s="22">
        <v>3.2035</v>
      </c>
      <c r="I4" s="22">
        <v>4.1446249999999996</v>
      </c>
      <c r="J4" s="78">
        <f>D4*F4+E4*G4</f>
        <v>9.5226453749999997</v>
      </c>
      <c r="K4" s="82">
        <f>D4*H4+E4*I4</f>
        <v>4.1436838749999989</v>
      </c>
      <c r="L4" s="76">
        <v>9.56</v>
      </c>
      <c r="M4" s="76">
        <v>4.32</v>
      </c>
      <c r="N4" s="76">
        <v>9.52</v>
      </c>
      <c r="O4" s="85">
        <v>4.1399999999999997</v>
      </c>
      <c r="P4" s="22">
        <f>J4-L4</f>
        <v>-3.7354625000000752E-2</v>
      </c>
      <c r="Q4" s="22">
        <f>K4-M4</f>
        <v>-0.17631612500000138</v>
      </c>
      <c r="R4" s="78">
        <f>((J4-L4)/L4)*100</f>
        <v>-0.39073875523013341</v>
      </c>
      <c r="S4" s="78">
        <f>((K4-M4)/M4)*100</f>
        <v>-4.0813917824074393</v>
      </c>
      <c r="T4" t="s">
        <v>11</v>
      </c>
      <c r="U4" t="s">
        <v>11</v>
      </c>
      <c r="V4" t="s">
        <v>11</v>
      </c>
      <c r="W4" t="s">
        <v>11</v>
      </c>
    </row>
    <row r="5" spans="3:24" x14ac:dyDescent="0.25">
      <c r="C5" s="2" t="s">
        <v>13</v>
      </c>
      <c r="D5">
        <v>0.12</v>
      </c>
      <c r="E5">
        <f>1-D5</f>
        <v>0.88</v>
      </c>
      <c r="F5" s="22">
        <v>1.0200666666666667</v>
      </c>
      <c r="G5" s="22">
        <v>8.9566899999999983</v>
      </c>
      <c r="H5" s="22">
        <v>4.8013666666666666</v>
      </c>
      <c r="I5" s="22">
        <v>4.4032299999999989</v>
      </c>
      <c r="J5" s="78">
        <f t="shared" ref="J5:J13" si="0">D5*F5+E5*G5</f>
        <v>8.0042951999999978</v>
      </c>
      <c r="K5" s="83">
        <f t="shared" ref="K5:K13" si="1">D5*H5+E5*I5</f>
        <v>4.4510063999999989</v>
      </c>
      <c r="L5" s="77">
        <v>9.56</v>
      </c>
      <c r="M5" s="77">
        <v>4.32</v>
      </c>
      <c r="N5" s="76">
        <v>9.52</v>
      </c>
      <c r="O5" s="86">
        <v>4.1399999999999997</v>
      </c>
      <c r="P5" s="22">
        <f t="shared" ref="P5:P13" si="2">J5-L5</f>
        <v>-1.5557048000000027</v>
      </c>
      <c r="Q5" s="22">
        <f t="shared" ref="Q5:Q13" si="3">K5-M5</f>
        <v>0.13100639999999864</v>
      </c>
      <c r="R5" s="78">
        <f t="shared" ref="R5:R13" si="4">((J5-L5)/L5)*100</f>
        <v>-16.273062761506303</v>
      </c>
      <c r="S5" s="78">
        <f t="shared" ref="S5:S13" si="5">((K5-M5)/M5)*100</f>
        <v>3.0325555555555237</v>
      </c>
      <c r="T5" s="22">
        <f>J5-N5</f>
        <v>-1.5157048000000017</v>
      </c>
      <c r="U5" s="22">
        <f>K5-S5</f>
        <v>1.4184508444444752</v>
      </c>
      <c r="V5" s="78">
        <f>((J5-N5)/N5)*100</f>
        <v>-15.921268907563043</v>
      </c>
      <c r="W5" s="78">
        <f>((K5-O5)/K5)*100</f>
        <v>6.9873276299939562</v>
      </c>
    </row>
    <row r="6" spans="3:24" x14ac:dyDescent="0.25">
      <c r="C6" s="2" t="s">
        <v>21</v>
      </c>
      <c r="D6">
        <v>0.21</v>
      </c>
      <c r="E6">
        <f t="shared" ref="E6:E13" si="6">1-D6</f>
        <v>0.79</v>
      </c>
      <c r="F6" s="22">
        <v>1.2019500000000001</v>
      </c>
      <c r="G6" s="22">
        <v>10.282563636363637</v>
      </c>
      <c r="H6" s="22">
        <v>4.8737000000000004</v>
      </c>
      <c r="I6" s="22">
        <v>4.1458454545454551</v>
      </c>
      <c r="J6" s="78">
        <f t="shared" si="0"/>
        <v>8.375634772727274</v>
      </c>
      <c r="K6" s="83">
        <f t="shared" si="1"/>
        <v>4.2986949090909095</v>
      </c>
      <c r="L6" s="76">
        <v>9.56</v>
      </c>
      <c r="M6" s="76">
        <v>4.32</v>
      </c>
      <c r="N6" s="76">
        <v>9.52</v>
      </c>
      <c r="O6" s="86">
        <v>4.1399999999999997</v>
      </c>
      <c r="P6" s="22">
        <f t="shared" si="2"/>
        <v>-1.1843652272727265</v>
      </c>
      <c r="Q6" s="22">
        <f t="shared" si="3"/>
        <v>-2.1305090909090829E-2</v>
      </c>
      <c r="R6" s="78">
        <f t="shared" si="4"/>
        <v>-12.388757607455297</v>
      </c>
      <c r="S6" s="78">
        <f t="shared" si="5"/>
        <v>-0.49317340067339877</v>
      </c>
      <c r="T6" s="22">
        <f t="shared" ref="T6:T13" si="7">J6-N6</f>
        <v>-1.1443652272727256</v>
      </c>
      <c r="U6" s="22">
        <f t="shared" ref="U6:U13" si="8">K6-S6</f>
        <v>4.7918683097643084</v>
      </c>
      <c r="V6" s="78">
        <f t="shared" ref="V6:V13" si="9">((J6-N6)/N6)*100</f>
        <v>-12.020643143621069</v>
      </c>
      <c r="W6" s="78">
        <f t="shared" ref="W6:W13" si="10">((K6-O6)/K6)*100</f>
        <v>3.6916997471790962</v>
      </c>
    </row>
    <row r="7" spans="3:24" x14ac:dyDescent="0.25">
      <c r="C7" s="2" t="s">
        <v>22</v>
      </c>
      <c r="D7">
        <v>0.03</v>
      </c>
      <c r="E7">
        <f t="shared" si="6"/>
        <v>0.97</v>
      </c>
      <c r="F7" s="22">
        <v>0.92574999999999996</v>
      </c>
      <c r="G7" s="22">
        <v>9.1310000000000002</v>
      </c>
      <c r="H7" s="22">
        <v>4.3904999999999994</v>
      </c>
      <c r="I7" s="22">
        <v>4.0411666666666664</v>
      </c>
      <c r="J7" s="78">
        <f t="shared" si="0"/>
        <v>8.8848424999999995</v>
      </c>
      <c r="K7" s="83">
        <f t="shared" si="1"/>
        <v>4.0516466666666666</v>
      </c>
      <c r="L7" s="77">
        <v>9.56</v>
      </c>
      <c r="M7" s="77">
        <v>4.32</v>
      </c>
      <c r="N7" s="76">
        <v>9.52</v>
      </c>
      <c r="O7" s="86">
        <v>4.1399999999999997</v>
      </c>
      <c r="P7" s="22">
        <f t="shared" si="2"/>
        <v>-0.67515750000000097</v>
      </c>
      <c r="Q7" s="22">
        <f t="shared" si="3"/>
        <v>-0.26835333333333367</v>
      </c>
      <c r="R7" s="78">
        <f t="shared" si="4"/>
        <v>-7.0623169456067041</v>
      </c>
      <c r="S7" s="78">
        <f t="shared" si="5"/>
        <v>-6.2118827160493897</v>
      </c>
      <c r="T7" s="22">
        <f t="shared" si="7"/>
        <v>-0.63515750000000004</v>
      </c>
      <c r="U7" s="22">
        <f t="shared" si="8"/>
        <v>10.263529382716056</v>
      </c>
      <c r="V7" s="78">
        <f t="shared" si="9"/>
        <v>-6.6718224789915972</v>
      </c>
      <c r="W7" s="78">
        <f t="shared" si="10"/>
        <v>-2.1806771567774024</v>
      </c>
    </row>
    <row r="8" spans="3:24" x14ac:dyDescent="0.25">
      <c r="C8" s="2" t="s">
        <v>26</v>
      </c>
      <c r="D8">
        <v>0.11</v>
      </c>
      <c r="E8">
        <f t="shared" si="6"/>
        <v>0.89</v>
      </c>
      <c r="F8" s="22">
        <v>1.1384500000000002</v>
      </c>
      <c r="G8" s="22">
        <v>10.419954545454544</v>
      </c>
      <c r="H8" s="22">
        <v>4.5310000000000006</v>
      </c>
      <c r="I8" s="22">
        <v>4.0090909090909088</v>
      </c>
      <c r="J8" s="78">
        <f t="shared" si="0"/>
        <v>9.3989890454545435</v>
      </c>
      <c r="K8" s="83">
        <f t="shared" si="1"/>
        <v>4.0665009090909088</v>
      </c>
      <c r="L8" s="76">
        <v>9.56</v>
      </c>
      <c r="M8" s="76">
        <v>4.32</v>
      </c>
      <c r="N8" s="76">
        <v>9.52</v>
      </c>
      <c r="O8" s="86">
        <v>4.1399999999999997</v>
      </c>
      <c r="P8" s="22">
        <f t="shared" si="2"/>
        <v>-0.161010954545457</v>
      </c>
      <c r="Q8" s="22">
        <f t="shared" si="3"/>
        <v>-0.25349909090909151</v>
      </c>
      <c r="R8" s="78">
        <f t="shared" si="4"/>
        <v>-1.6842150057056169</v>
      </c>
      <c r="S8" s="78">
        <f t="shared" si="5"/>
        <v>-5.8680345117845247</v>
      </c>
      <c r="T8" s="22">
        <f t="shared" si="7"/>
        <v>-0.12101095454545607</v>
      </c>
      <c r="U8" s="22">
        <f t="shared" si="8"/>
        <v>9.9345354208754344</v>
      </c>
      <c r="V8" s="78">
        <f t="shared" si="9"/>
        <v>-1.2711234721161353</v>
      </c>
      <c r="W8" s="78">
        <f t="shared" si="10"/>
        <v>-1.8074283653737599</v>
      </c>
    </row>
    <row r="9" spans="3:24" x14ac:dyDescent="0.25">
      <c r="C9" s="2" t="s">
        <v>27</v>
      </c>
      <c r="D9">
        <v>0.01</v>
      </c>
      <c r="E9">
        <f t="shared" si="6"/>
        <v>0.99</v>
      </c>
      <c r="F9" s="22">
        <v>1.0164800000000001</v>
      </c>
      <c r="G9" s="22">
        <v>9.12669</v>
      </c>
      <c r="H9" s="22">
        <v>4.2589799999999993</v>
      </c>
      <c r="I9" s="22">
        <v>4.2122299999999999</v>
      </c>
      <c r="J9" s="78">
        <f t="shared" si="0"/>
        <v>9.0455878999999992</v>
      </c>
      <c r="K9" s="83">
        <f t="shared" si="1"/>
        <v>4.2126975</v>
      </c>
      <c r="L9" s="77">
        <v>9.56</v>
      </c>
      <c r="M9" s="77">
        <v>4.32</v>
      </c>
      <c r="N9" s="76">
        <v>9.52</v>
      </c>
      <c r="O9" s="86">
        <v>4.1399999999999997</v>
      </c>
      <c r="P9" s="22">
        <f t="shared" si="2"/>
        <v>-0.51441210000000126</v>
      </c>
      <c r="Q9" s="22">
        <f t="shared" si="3"/>
        <v>-0.1073025000000003</v>
      </c>
      <c r="R9" s="78">
        <f t="shared" si="4"/>
        <v>-5.3808797071129835</v>
      </c>
      <c r="S9" s="78">
        <f t="shared" si="5"/>
        <v>-2.4838541666666734</v>
      </c>
      <c r="T9" s="22">
        <f t="shared" si="7"/>
        <v>-0.47441210000000034</v>
      </c>
      <c r="U9" s="22">
        <f t="shared" si="8"/>
        <v>6.6965516666666733</v>
      </c>
      <c r="V9" s="78">
        <f t="shared" si="9"/>
        <v>-4.9833203781512649</v>
      </c>
      <c r="W9" s="78">
        <f t="shared" si="10"/>
        <v>1.7256757695039888</v>
      </c>
    </row>
    <row r="10" spans="3:24" x14ac:dyDescent="0.25">
      <c r="C10" s="2" t="s">
        <v>155</v>
      </c>
      <c r="D10">
        <v>0.14000000000000001</v>
      </c>
      <c r="E10">
        <f t="shared" si="6"/>
        <v>0.86</v>
      </c>
      <c r="F10" s="22">
        <v>0.98117999999999994</v>
      </c>
      <c r="G10" s="22">
        <v>10.804939999999998</v>
      </c>
      <c r="H10" s="22">
        <v>4.5546400000000009</v>
      </c>
      <c r="I10" s="22">
        <v>3.9913099999999999</v>
      </c>
      <c r="J10" s="78">
        <f t="shared" si="0"/>
        <v>9.4296135999999979</v>
      </c>
      <c r="K10" s="83">
        <f t="shared" si="1"/>
        <v>4.0701762000000006</v>
      </c>
      <c r="L10" s="76">
        <v>9.56</v>
      </c>
      <c r="M10" s="76">
        <v>4.32</v>
      </c>
      <c r="N10" s="76">
        <v>9.52</v>
      </c>
      <c r="O10" s="86">
        <v>4.1399999999999997</v>
      </c>
      <c r="P10" s="22">
        <f t="shared" si="2"/>
        <v>-0.13038640000000257</v>
      </c>
      <c r="Q10" s="22">
        <f t="shared" si="3"/>
        <v>-0.24982379999999971</v>
      </c>
      <c r="R10" s="78">
        <f t="shared" si="4"/>
        <v>-1.3638744769874744</v>
      </c>
      <c r="S10" s="78">
        <f t="shared" si="5"/>
        <v>-5.7829583333333261</v>
      </c>
      <c r="T10" s="22">
        <f t="shared" si="7"/>
        <v>-9.0386400000001643E-2</v>
      </c>
      <c r="U10" s="22">
        <f t="shared" si="8"/>
        <v>9.8531345333333267</v>
      </c>
      <c r="V10" s="78">
        <f t="shared" si="9"/>
        <v>-0.94943697478993339</v>
      </c>
      <c r="W10" s="78">
        <f t="shared" si="10"/>
        <v>-1.7154982135662602</v>
      </c>
    </row>
    <row r="11" spans="3:24" x14ac:dyDescent="0.25">
      <c r="C11" s="2" t="s">
        <v>154</v>
      </c>
      <c r="D11">
        <v>0.09</v>
      </c>
      <c r="E11">
        <f t="shared" si="6"/>
        <v>0.91</v>
      </c>
      <c r="F11" s="22">
        <v>0.99976666666666658</v>
      </c>
      <c r="G11" s="22">
        <v>9.5924181818181822</v>
      </c>
      <c r="H11" s="22">
        <v>4.7607999999999997</v>
      </c>
      <c r="I11" s="22">
        <v>4.3352454545454542</v>
      </c>
      <c r="J11" s="78">
        <f t="shared" si="0"/>
        <v>8.8190795454545459</v>
      </c>
      <c r="K11" s="83">
        <f t="shared" si="1"/>
        <v>4.3735453636363637</v>
      </c>
      <c r="L11" s="77">
        <v>9.56</v>
      </c>
      <c r="M11" s="77">
        <v>4.32</v>
      </c>
      <c r="N11" s="76">
        <v>9.52</v>
      </c>
      <c r="O11" s="86">
        <v>4.1399999999999997</v>
      </c>
      <c r="P11" s="22">
        <f t="shared" si="2"/>
        <v>-0.74092045454545463</v>
      </c>
      <c r="Q11" s="22">
        <f t="shared" si="3"/>
        <v>5.3545363636363419E-2</v>
      </c>
      <c r="R11" s="78">
        <f t="shared" si="4"/>
        <v>-7.7502139596804867</v>
      </c>
      <c r="S11" s="78">
        <f t="shared" si="5"/>
        <v>1.2394760101010049</v>
      </c>
      <c r="T11" s="22">
        <f t="shared" si="7"/>
        <v>-0.70092045454545371</v>
      </c>
      <c r="U11" s="22">
        <f t="shared" si="8"/>
        <v>3.1340693535353585</v>
      </c>
      <c r="V11" s="78">
        <f t="shared" si="9"/>
        <v>-7.3626098166539258</v>
      </c>
      <c r="W11" s="78">
        <f t="shared" si="10"/>
        <v>5.3399552129529955</v>
      </c>
    </row>
    <row r="12" spans="3:24" x14ac:dyDescent="0.25">
      <c r="C12" s="2" t="s">
        <v>30</v>
      </c>
      <c r="D12">
        <v>0.14000000000000001</v>
      </c>
      <c r="E12">
        <f t="shared" si="6"/>
        <v>0.86</v>
      </c>
      <c r="F12" s="22">
        <v>1.0865500000000001</v>
      </c>
      <c r="G12" s="22">
        <v>10.863736363636363</v>
      </c>
      <c r="H12" s="22">
        <v>4.9337833333333334</v>
      </c>
      <c r="I12" s="22">
        <v>4.0979454545454539</v>
      </c>
      <c r="J12" s="78">
        <f t="shared" si="0"/>
        <v>9.494930272727272</v>
      </c>
      <c r="K12" s="83">
        <f t="shared" si="1"/>
        <v>4.2149627575757567</v>
      </c>
      <c r="L12" s="76">
        <v>9.56</v>
      </c>
      <c r="M12" s="76">
        <v>4.32</v>
      </c>
      <c r="N12" s="76">
        <v>9.52</v>
      </c>
      <c r="O12" s="86">
        <v>4.1399999999999997</v>
      </c>
      <c r="P12" s="22">
        <f t="shared" si="2"/>
        <v>-6.5069727272728528E-2</v>
      </c>
      <c r="Q12" s="22">
        <f t="shared" si="3"/>
        <v>-0.10503724242424362</v>
      </c>
      <c r="R12" s="78">
        <f t="shared" si="4"/>
        <v>-0.68064568276912685</v>
      </c>
      <c r="S12" s="78">
        <f t="shared" si="5"/>
        <v>-2.4314176487093428</v>
      </c>
      <c r="T12" s="22">
        <f t="shared" si="7"/>
        <v>-2.5069727272727604E-2</v>
      </c>
      <c r="U12" s="22">
        <f t="shared" si="8"/>
        <v>6.6463804062850995</v>
      </c>
      <c r="V12" s="78">
        <f t="shared" si="9"/>
        <v>-0.26333747135218072</v>
      </c>
      <c r="W12" s="78">
        <f t="shared" si="10"/>
        <v>1.7784915760174345</v>
      </c>
    </row>
    <row r="13" spans="3:24" ht="15.75" thickBot="1" x14ac:dyDescent="0.3">
      <c r="C13" s="5" t="s">
        <v>33</v>
      </c>
      <c r="D13" s="3">
        <v>0.24</v>
      </c>
      <c r="E13" s="3">
        <f t="shared" si="6"/>
        <v>0.76</v>
      </c>
      <c r="F13" s="71">
        <v>1.2767833333333334</v>
      </c>
      <c r="G13" s="71">
        <v>10.812066666666668</v>
      </c>
      <c r="H13" s="71">
        <v>4.8258000000000001</v>
      </c>
      <c r="I13" s="71">
        <v>4.0189777777777778</v>
      </c>
      <c r="J13" s="79">
        <f t="shared" si="0"/>
        <v>8.5235986666666683</v>
      </c>
      <c r="K13" s="84">
        <f t="shared" si="1"/>
        <v>4.212615111111111</v>
      </c>
      <c r="L13" s="80">
        <v>9.56</v>
      </c>
      <c r="M13" s="80">
        <v>4.32</v>
      </c>
      <c r="N13" s="81">
        <v>9.52</v>
      </c>
      <c r="O13" s="87">
        <v>4.1399999999999997</v>
      </c>
      <c r="P13" s="71">
        <f t="shared" si="2"/>
        <v>-1.0364013333333322</v>
      </c>
      <c r="Q13" s="71">
        <f t="shared" si="3"/>
        <v>-0.10738488888888931</v>
      </c>
      <c r="R13" s="79">
        <f t="shared" si="4"/>
        <v>-10.841018131101801</v>
      </c>
      <c r="S13" s="79">
        <f t="shared" si="5"/>
        <v>-2.4857613168724377</v>
      </c>
      <c r="T13" s="71">
        <f t="shared" si="7"/>
        <v>-0.99640133333333125</v>
      </c>
      <c r="U13" s="71">
        <f t="shared" si="8"/>
        <v>6.6983764279835487</v>
      </c>
      <c r="V13" s="79">
        <f t="shared" si="9"/>
        <v>-10.466400560224068</v>
      </c>
      <c r="W13" s="79">
        <f t="shared" si="10"/>
        <v>1.7237537538044505</v>
      </c>
    </row>
    <row r="16" spans="3:24" x14ac:dyDescent="0.25">
      <c r="C16" s="54" t="s">
        <v>163</v>
      </c>
    </row>
  </sheetData>
  <mergeCells count="10"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WDS</vt:lpstr>
      <vt:lpstr>EDS</vt:lpstr>
      <vt:lpstr>FeO and Na2O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Billon Melvyn</dc:creator>
  <cp:lastModifiedBy>Melvyn Billon</cp:lastModifiedBy>
  <dcterms:created xsi:type="dcterms:W3CDTF">2023-09-28T14:37:51Z</dcterms:created>
  <dcterms:modified xsi:type="dcterms:W3CDTF">2025-03-01T17:14:07Z</dcterms:modified>
</cp:coreProperties>
</file>