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narim\EDDy Lab Dropbox\Narimane Chatar\DECAF data\Ontogeny Smilodon\FEA\"/>
    </mc:Choice>
  </mc:AlternateContent>
  <xr:revisionPtr revIDLastSave="0" documentId="13_ncr:1_{B6FF2A7A-C231-474B-BB70-AB0789F52BB2}" xr6:coauthVersionLast="47" xr6:coauthVersionMax="47" xr10:uidLastSave="{00000000-0000-0000-0000-000000000000}"/>
  <bookViews>
    <workbookView xWindow="-103" yWindow="-103" windowWidth="22149" windowHeight="13320" tabRatio="568" activeTab="4" xr2:uid="{00000000-000D-0000-FFFF-FFFF00000000}"/>
  </bookViews>
  <sheets>
    <sheet name="Smilodon_fatalis_raw" sheetId="1" r:id="rId1"/>
    <sheet name="Smilodon_fatalis_stat" sheetId="3" r:id="rId2"/>
    <sheet name="Results_FEA_Smilodon" sheetId="4" r:id="rId3"/>
    <sheet name="Panthera_leo_raw" sheetId="2" r:id="rId4"/>
    <sheet name="Panthera_leo_stat" sheetId="5" r:id="rId5"/>
    <sheet name="Results_FEA_Lion" sheetId="6" r:id="rId6"/>
    <sheet name="TOTAL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I7" i="2"/>
  <c r="F6" i="2"/>
  <c r="I6" i="2"/>
  <c r="F19" i="2"/>
  <c r="I19" i="2"/>
  <c r="D23" i="5" s="1"/>
  <c r="D25" i="5" s="1"/>
  <c r="G7" i="6" s="1"/>
  <c r="I18" i="2"/>
  <c r="D24" i="5" s="1"/>
  <c r="F18" i="2"/>
  <c r="I9" i="2"/>
  <c r="I10" i="2"/>
  <c r="F9" i="2"/>
  <c r="F10" i="2"/>
  <c r="I4" i="2"/>
  <c r="I3" i="2"/>
  <c r="F3" i="2"/>
  <c r="K16" i="7"/>
  <c r="H16" i="7"/>
  <c r="K15" i="7"/>
  <c r="H15" i="7"/>
  <c r="K14" i="7"/>
  <c r="H14" i="7"/>
  <c r="K13" i="7"/>
  <c r="H13" i="7"/>
  <c r="K12" i="7"/>
  <c r="H12" i="7"/>
  <c r="K11" i="7"/>
  <c r="H11" i="7"/>
  <c r="K22" i="7"/>
  <c r="H22" i="7"/>
  <c r="K21" i="7"/>
  <c r="H21" i="7"/>
  <c r="K20" i="7"/>
  <c r="H20" i="7"/>
  <c r="K19" i="7"/>
  <c r="H19" i="7"/>
  <c r="K18" i="7"/>
  <c r="H18" i="7"/>
  <c r="K17" i="7"/>
  <c r="H17" i="7"/>
  <c r="K10" i="7"/>
  <c r="H10" i="7"/>
  <c r="K9" i="7"/>
  <c r="H9" i="7"/>
  <c r="K8" i="7"/>
  <c r="H8" i="7"/>
  <c r="K7" i="7"/>
  <c r="H7" i="7"/>
  <c r="K6" i="7"/>
  <c r="H6" i="7"/>
  <c r="K5" i="7"/>
  <c r="H5" i="7"/>
  <c r="K4" i="7"/>
  <c r="H4" i="7"/>
  <c r="K3" i="7"/>
  <c r="H3" i="7"/>
  <c r="K2" i="7"/>
  <c r="H2" i="7"/>
  <c r="I13" i="2"/>
  <c r="F13" i="2"/>
  <c r="I12" i="2"/>
  <c r="F12" i="2"/>
  <c r="I15" i="2"/>
  <c r="I16" i="2"/>
  <c r="F5" i="2"/>
  <c r="F8" i="2"/>
  <c r="F11" i="2"/>
  <c r="F14" i="2"/>
  <c r="F15" i="2"/>
  <c r="F16" i="2"/>
  <c r="F17" i="2"/>
  <c r="I22" i="1"/>
  <c r="F22" i="1"/>
  <c r="I21" i="1"/>
  <c r="F21" i="1"/>
  <c r="F10" i="1"/>
  <c r="I10" i="1"/>
  <c r="O25" i="2"/>
  <c r="I9" i="1"/>
  <c r="F9" i="1"/>
  <c r="O27" i="2"/>
  <c r="O26" i="2"/>
  <c r="I7" i="1"/>
  <c r="F7" i="1"/>
  <c r="I6" i="1"/>
  <c r="F6" i="1"/>
  <c r="I4" i="1"/>
  <c r="F3" i="1"/>
  <c r="F4" i="1"/>
  <c r="O27" i="1"/>
  <c r="O26" i="1"/>
  <c r="O25" i="1"/>
  <c r="I3" i="1"/>
  <c r="I19" i="1"/>
  <c r="F19" i="1"/>
  <c r="F18" i="1"/>
  <c r="I18" i="1"/>
  <c r="I16" i="1"/>
  <c r="F15" i="1"/>
  <c r="F16" i="1"/>
  <c r="I15" i="1"/>
  <c r="I13" i="1"/>
  <c r="F13" i="1"/>
  <c r="I12" i="1"/>
  <c r="F12" i="1"/>
  <c r="C8" i="4"/>
  <c r="B8" i="4"/>
  <c r="I20" i="1"/>
  <c r="F20" i="1"/>
  <c r="C7" i="4"/>
  <c r="B7" i="4"/>
  <c r="B7" i="6"/>
  <c r="B6" i="6"/>
  <c r="C7" i="6"/>
  <c r="C6" i="6"/>
  <c r="C5" i="6"/>
  <c r="C4" i="6"/>
  <c r="C3" i="6"/>
  <c r="I17" i="2"/>
  <c r="C23" i="5"/>
  <c r="C25" i="5" s="1"/>
  <c r="F7" i="6" s="1"/>
  <c r="I17" i="1"/>
  <c r="F17" i="1"/>
  <c r="D22" i="5" l="1"/>
  <c r="E7" i="6" s="1"/>
  <c r="C28" i="3"/>
  <c r="D28" i="3"/>
  <c r="C22" i="5"/>
  <c r="D7" i="6" s="1"/>
  <c r="C24" i="5"/>
  <c r="D22" i="3"/>
  <c r="E7" i="4" s="1"/>
  <c r="C24" i="3"/>
  <c r="D24" i="3"/>
  <c r="C26" i="3"/>
  <c r="D8" i="4" s="1"/>
  <c r="C27" i="3"/>
  <c r="C29" i="3" s="1"/>
  <c r="F8" i="4" s="1"/>
  <c r="D26" i="3"/>
  <c r="E8" i="4" s="1"/>
  <c r="D27" i="3"/>
  <c r="D29" i="3" s="1"/>
  <c r="G8" i="4" s="1"/>
  <c r="C22" i="3"/>
  <c r="D7" i="4" s="1"/>
  <c r="C23" i="3"/>
  <c r="C25" i="3" s="1"/>
  <c r="F7" i="4" s="1"/>
  <c r="D23" i="3"/>
  <c r="D25" i="3" s="1"/>
  <c r="G7" i="4" s="1"/>
  <c r="I14" i="2"/>
  <c r="D19" i="5" s="1"/>
  <c r="D21" i="5" s="1"/>
  <c r="G6" i="6" s="1"/>
  <c r="C20" i="5"/>
  <c r="C6" i="4"/>
  <c r="B6" i="4"/>
  <c r="B5" i="4"/>
  <c r="I14" i="1"/>
  <c r="D19" i="3" s="1"/>
  <c r="D21" i="3" s="1"/>
  <c r="G6" i="4" s="1"/>
  <c r="C19" i="5" l="1"/>
  <c r="C21" i="5" s="1"/>
  <c r="F6" i="6" s="1"/>
  <c r="C18" i="5"/>
  <c r="D6" i="6" s="1"/>
  <c r="D18" i="5"/>
  <c r="E6" i="6" s="1"/>
  <c r="D20" i="5"/>
  <c r="D18" i="3"/>
  <c r="E6" i="4" s="1"/>
  <c r="D20" i="3"/>
  <c r="F14" i="1"/>
  <c r="I11" i="2"/>
  <c r="D16" i="5" s="1"/>
  <c r="C16" i="5"/>
  <c r="I8" i="2"/>
  <c r="D12" i="5" s="1"/>
  <c r="C12" i="5"/>
  <c r="C6" i="5"/>
  <c r="D3" i="6" s="1"/>
  <c r="B2" i="6"/>
  <c r="B3" i="6"/>
  <c r="B4" i="6"/>
  <c r="I5" i="2"/>
  <c r="D8" i="5" s="1"/>
  <c r="I2" i="2"/>
  <c r="D3" i="5" s="1"/>
  <c r="D5" i="5" s="1"/>
  <c r="G2" i="6" s="1"/>
  <c r="I2" i="1"/>
  <c r="D2" i="3" s="1"/>
  <c r="E2" i="4" s="1"/>
  <c r="F2" i="2"/>
  <c r="C4" i="5" s="1"/>
  <c r="C2" i="6"/>
  <c r="D4" i="5"/>
  <c r="C5" i="4"/>
  <c r="C4" i="4"/>
  <c r="B4" i="4"/>
  <c r="C3" i="4"/>
  <c r="B3" i="4"/>
  <c r="C2" i="4"/>
  <c r="B2" i="4"/>
  <c r="D10" i="5" l="1"/>
  <c r="E4" i="6" s="1"/>
  <c r="C7" i="5"/>
  <c r="C9" i="5" s="1"/>
  <c r="F3" i="6" s="1"/>
  <c r="C10" i="5"/>
  <c r="D4" i="6" s="1"/>
  <c r="C11" i="5"/>
  <c r="C13" i="5" s="1"/>
  <c r="F4" i="6" s="1"/>
  <c r="D14" i="5"/>
  <c r="E5" i="6" s="1"/>
  <c r="C14" i="5"/>
  <c r="D5" i="6" s="1"/>
  <c r="C15" i="5"/>
  <c r="C17" i="5" s="1"/>
  <c r="F5" i="6" s="1"/>
  <c r="D6" i="5"/>
  <c r="E3" i="6" s="1"/>
  <c r="D7" i="5"/>
  <c r="D9" i="5" s="1"/>
  <c r="G3" i="6" s="1"/>
  <c r="C8" i="5"/>
  <c r="D15" i="5"/>
  <c r="D17" i="5" s="1"/>
  <c r="G5" i="6" s="1"/>
  <c r="D3" i="3"/>
  <c r="D5" i="3" s="1"/>
  <c r="G2" i="4" s="1"/>
  <c r="D4" i="3"/>
  <c r="C19" i="3"/>
  <c r="C21" i="3" s="1"/>
  <c r="F6" i="4" s="1"/>
  <c r="C20" i="3"/>
  <c r="C18" i="3"/>
  <c r="D6" i="4" s="1"/>
  <c r="D11" i="5"/>
  <c r="D13" i="5" s="1"/>
  <c r="G4" i="6" s="1"/>
  <c r="C2" i="5"/>
  <c r="D2" i="6" s="1"/>
  <c r="D2" i="5"/>
  <c r="E2" i="6" s="1"/>
  <c r="C3" i="5"/>
  <c r="C5" i="5" s="1"/>
  <c r="F2" i="6" s="1"/>
  <c r="I5" i="1"/>
  <c r="I8" i="1"/>
  <c r="I11" i="1"/>
  <c r="F11" i="1"/>
  <c r="F5" i="1"/>
  <c r="F8" i="1"/>
  <c r="F2" i="1"/>
  <c r="D11" i="3" l="1"/>
  <c r="D13" i="3" s="1"/>
  <c r="G4" i="4" s="1"/>
  <c r="D12" i="3"/>
  <c r="D10" i="3"/>
  <c r="E4" i="4" s="1"/>
  <c r="D7" i="3"/>
  <c r="D9" i="3" s="1"/>
  <c r="G3" i="4" s="1"/>
  <c r="D6" i="3"/>
  <c r="E3" i="4" s="1"/>
  <c r="D8" i="3"/>
  <c r="D16" i="3"/>
  <c r="D15" i="3"/>
  <c r="D17" i="3" s="1"/>
  <c r="G5" i="4" s="1"/>
  <c r="D14" i="3"/>
  <c r="E5" i="4" s="1"/>
  <c r="C14" i="3"/>
  <c r="D5" i="4" s="1"/>
  <c r="C16" i="3"/>
  <c r="C15" i="3"/>
  <c r="C17" i="3" s="1"/>
  <c r="F5" i="4" s="1"/>
  <c r="C12" i="3"/>
  <c r="C10" i="3"/>
  <c r="D4" i="4" s="1"/>
  <c r="C11" i="3"/>
  <c r="C13" i="3" s="1"/>
  <c r="F4" i="4" s="1"/>
  <c r="C7" i="3"/>
  <c r="C9" i="3" s="1"/>
  <c r="F3" i="4" s="1"/>
  <c r="C6" i="3"/>
  <c r="D3" i="4" s="1"/>
  <c r="C8" i="3"/>
  <c r="C4" i="3"/>
  <c r="C2" i="3"/>
  <c r="D2" i="4" s="1"/>
  <c r="C3" i="3"/>
  <c r="C5" i="3" s="1"/>
  <c r="F2" i="4" s="1"/>
</calcChain>
</file>

<file path=xl/sharedStrings.xml><?xml version="1.0" encoding="utf-8"?>
<sst xmlns="http://schemas.openxmlformats.org/spreadsheetml/2006/main" count="313" uniqueCount="47">
  <si>
    <t>LACMHC-2002-L-R-402</t>
  </si>
  <si>
    <t>TIF</t>
  </si>
  <si>
    <t>ME</t>
  </si>
  <si>
    <t>Internal energy</t>
  </si>
  <si>
    <t>AdjustedIE</t>
  </si>
  <si>
    <t>MandibleL</t>
  </si>
  <si>
    <t>Category</t>
  </si>
  <si>
    <t>Juv_Smilo</t>
  </si>
  <si>
    <t>300k</t>
  </si>
  <si>
    <t>NumTetra</t>
  </si>
  <si>
    <t>200k</t>
  </si>
  <si>
    <t>100k</t>
  </si>
  <si>
    <t>LACM-HC-2002-L-R-3</t>
  </si>
  <si>
    <t>LACMHC-2002-L-R-242</t>
  </si>
  <si>
    <t>LACMHC-2002-2</t>
  </si>
  <si>
    <t>ReactionForceZ</t>
  </si>
  <si>
    <t>ModelVolume (mm3)</t>
  </si>
  <si>
    <t>Triangles</t>
  </si>
  <si>
    <t>mean</t>
  </si>
  <si>
    <t>stdev</t>
  </si>
  <si>
    <t>stderr</t>
  </si>
  <si>
    <t>95%CI</t>
  </si>
  <si>
    <t>Specimen</t>
  </si>
  <si>
    <t>ME_95CI</t>
  </si>
  <si>
    <t>AdjustedIE_95CI</t>
  </si>
  <si>
    <t>MNHN-ZO-AC-1885-701</t>
  </si>
  <si>
    <t>juv_lion</t>
  </si>
  <si>
    <t>MNHN-ZO-AC-1961-617</t>
  </si>
  <si>
    <t>MNHN-ZO-AC-1908-157</t>
  </si>
  <si>
    <t>RG30674</t>
  </si>
  <si>
    <t>adult_lion</t>
  </si>
  <si>
    <t>LACMHC-2002-125</t>
  </si>
  <si>
    <t>Adult_Smilo</t>
  </si>
  <si>
    <t>MNCN-COMP-255</t>
  </si>
  <si>
    <t>LACM-HC-2002-L-4</t>
  </si>
  <si>
    <t>MNHN-ZO-AC-1945-176</t>
  </si>
  <si>
    <t>LACM-HC-2002-L-R-326</t>
  </si>
  <si>
    <t>MNHN-ZO-AC-1880-487</t>
  </si>
  <si>
    <t>Approx resolution</t>
  </si>
  <si>
    <t>Average tet</t>
  </si>
  <si>
    <t>Specimen number</t>
  </si>
  <si>
    <t>Species</t>
  </si>
  <si>
    <t>Stage</t>
  </si>
  <si>
    <t>Smilodon fatalis</t>
  </si>
  <si>
    <t>Panthera leo</t>
  </si>
  <si>
    <t>Adult</t>
  </si>
  <si>
    <t>Juvenile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</si>
</sst>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.000_);_(* \(#,##0.000\);_(* &quot;-&quot;??_);_(@_)"/>
    <numFmt numFmtId="166" formatCode="_(* #,##0_);_(* \(#,##0\);_(* &quot;-&quot;??_);_(@_)"/>
    <numFmt numFmtId="167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F7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0" borderId="0" xfId="1" applyFont="1" applyAlignment="1">
      <alignment horizontal="right"/>
    </xf>
    <xf numFmtId="0" fontId="1" fillId="0" borderId="0" xfId="0" applyFont="1"/>
    <xf numFmtId="0" fontId="5" fillId="0" borderId="0" xfId="0" applyFont="1"/>
    <xf numFmtId="164" fontId="0" fillId="2" borderId="0" xfId="0" applyNumberFormat="1" applyFill="1"/>
    <xf numFmtId="0" fontId="0" fillId="2" borderId="0" xfId="0" applyFill="1"/>
    <xf numFmtId="164" fontId="5" fillId="0" borderId="0" xfId="0" applyNumberFormat="1" applyFont="1"/>
    <xf numFmtId="43" fontId="0" fillId="0" borderId="0" xfId="2" applyFont="1"/>
    <xf numFmtId="43" fontId="1" fillId="0" borderId="0" xfId="2" applyFont="1"/>
    <xf numFmtId="43" fontId="0" fillId="2" borderId="0" xfId="2" applyFont="1" applyFill="1"/>
    <xf numFmtId="43" fontId="1" fillId="2" borderId="0" xfId="2" applyFont="1" applyFill="1"/>
    <xf numFmtId="43" fontId="0" fillId="0" borderId="0" xfId="2" applyFont="1" applyFill="1"/>
    <xf numFmtId="43" fontId="4" fillId="2" borderId="0" xfId="2" applyFont="1" applyFill="1"/>
    <xf numFmtId="165" fontId="1" fillId="0" borderId="0" xfId="2" applyNumberFormat="1" applyFont="1"/>
    <xf numFmtId="165" fontId="0" fillId="2" borderId="0" xfId="2" applyNumberFormat="1" applyFont="1" applyFill="1"/>
    <xf numFmtId="165" fontId="0" fillId="0" borderId="0" xfId="2" applyNumberFormat="1" applyFont="1" applyFill="1"/>
    <xf numFmtId="165" fontId="0" fillId="0" borderId="0" xfId="2" applyNumberFormat="1" applyFont="1"/>
    <xf numFmtId="166" fontId="1" fillId="0" borderId="0" xfId="2" applyNumberFormat="1" applyFont="1"/>
    <xf numFmtId="166" fontId="0" fillId="2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5" fontId="4" fillId="0" borderId="0" xfId="2" applyNumberFormat="1" applyFont="1"/>
    <xf numFmtId="167" fontId="1" fillId="0" borderId="0" xfId="2" applyNumberFormat="1" applyFont="1"/>
    <xf numFmtId="167" fontId="0" fillId="2" borderId="0" xfId="2" applyNumberFormat="1" applyFont="1" applyFill="1"/>
    <xf numFmtId="167" fontId="0" fillId="0" borderId="0" xfId="2" applyNumberFormat="1" applyFont="1" applyFill="1"/>
    <xf numFmtId="167" fontId="0" fillId="0" borderId="0" xfId="2" applyNumberFormat="1" applyFont="1"/>
    <xf numFmtId="166" fontId="6" fillId="2" borderId="0" xfId="2" applyNumberFormat="1" applyFont="1" applyFill="1"/>
    <xf numFmtId="165" fontId="6" fillId="2" borderId="0" xfId="2" applyNumberFormat="1" applyFont="1" applyFill="1"/>
    <xf numFmtId="43" fontId="6" fillId="2" borderId="0" xfId="2" applyFont="1" applyFill="1"/>
    <xf numFmtId="43" fontId="0" fillId="0" borderId="1" xfId="2" applyFont="1" applyBorder="1"/>
    <xf numFmtId="43" fontId="0" fillId="0" borderId="2" xfId="2" applyFont="1" applyBorder="1"/>
    <xf numFmtId="43" fontId="0" fillId="0" borderId="4" xfId="2" applyFont="1" applyBorder="1"/>
    <xf numFmtId="43" fontId="0" fillId="0" borderId="0" xfId="2" applyFont="1" applyBorder="1"/>
    <xf numFmtId="43" fontId="0" fillId="0" borderId="6" xfId="2" applyFont="1" applyBorder="1"/>
    <xf numFmtId="43" fontId="0" fillId="0" borderId="7" xfId="2" applyFont="1" applyBorder="1"/>
    <xf numFmtId="166" fontId="1" fillId="2" borderId="0" xfId="2" applyNumberFormat="1" applyFont="1" applyFill="1"/>
    <xf numFmtId="166" fontId="0" fillId="0" borderId="3" xfId="2" applyNumberFormat="1" applyFont="1" applyBorder="1"/>
    <xf numFmtId="166" fontId="0" fillId="0" borderId="5" xfId="2" applyNumberFormat="1" applyFont="1" applyBorder="1"/>
    <xf numFmtId="166" fontId="0" fillId="0" borderId="8" xfId="2" applyNumberFormat="1" applyFont="1" applyBorder="1"/>
    <xf numFmtId="43" fontId="1" fillId="0" borderId="0" xfId="2" applyFont="1" applyFill="1"/>
    <xf numFmtId="166" fontId="1" fillId="0" borderId="0" xfId="2" applyNumberFormat="1" applyFont="1" applyFill="1"/>
    <xf numFmtId="165" fontId="1" fillId="0" borderId="0" xfId="2" applyNumberFormat="1" applyFont="1" applyFill="1"/>
    <xf numFmtId="167" fontId="1" fillId="0" borderId="0" xfId="2" applyNumberFormat="1" applyFont="1" applyFill="1"/>
    <xf numFmtId="165" fontId="6" fillId="0" borderId="0" xfId="2" applyNumberFormat="1" applyFont="1" applyFill="1"/>
    <xf numFmtId="43" fontId="6" fillId="0" borderId="0" xfId="2" applyFont="1" applyFill="1"/>
    <xf numFmtId="166" fontId="6" fillId="0" borderId="0" xfId="2" applyNumberFormat="1" applyFont="1" applyFill="1"/>
    <xf numFmtId="165" fontId="4" fillId="0" borderId="0" xfId="2" applyNumberFormat="1" applyFont="1" applyFill="1"/>
    <xf numFmtId="43" fontId="4" fillId="0" borderId="0" xfId="2" applyFont="1" applyFill="1"/>
    <xf numFmtId="0" fontId="7" fillId="0" borderId="0" xfId="0" applyFont="1"/>
    <xf numFmtId="43" fontId="4" fillId="0" borderId="0" xfId="2" applyFont="1"/>
    <xf numFmtId="167" fontId="6" fillId="0" borderId="0" xfId="2" applyNumberFormat="1" applyFont="1" applyFill="1"/>
    <xf numFmtId="164" fontId="0" fillId="0" borderId="0" xfId="0" applyNumberFormat="1" applyFill="1"/>
    <xf numFmtId="0" fontId="3" fillId="0" borderId="0" xfId="1" applyFont="1" applyFill="1" applyAlignment="1">
      <alignment horizontal="right"/>
    </xf>
    <xf numFmtId="0" fontId="0" fillId="0" borderId="0" xfId="0" applyFill="1"/>
    <xf numFmtId="164" fontId="1" fillId="0" borderId="0" xfId="0" applyNumberFormat="1" applyFont="1" applyFill="1"/>
  </cellXfs>
  <cellStyles count="3">
    <cellStyle name="Milliers" xfId="2" builtinId="3"/>
    <cellStyle name="Normal" xfId="0" builtinId="0"/>
    <cellStyle name="常规 3" xfId="1" xr:uid="{16C49A17-DF60-4BD3-9D7D-8B1CDF70F730}"/>
  </cellStyles>
  <dxfs count="0"/>
  <tableStyles count="0" defaultTableStyle="TableStyleMedium2" defaultPivotStyle="PivotStyleLight16"/>
  <colors>
    <mruColors>
      <color rgb="FFEBF7FF"/>
      <color rgb="FFF7F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>
      <selection sqref="A1:L22"/>
    </sheetView>
  </sheetViews>
  <sheetFormatPr baseColWidth="10" defaultColWidth="13.53515625" defaultRowHeight="14.6" x14ac:dyDescent="0.4"/>
  <cols>
    <col min="1" max="1" width="23.69140625" style="9" customWidth="1"/>
    <col min="2" max="2" width="13.53515625" style="9"/>
    <col min="3" max="3" width="13.53515625" style="22"/>
    <col min="4" max="6" width="13.53515625" style="18"/>
    <col min="7" max="7" width="15.69140625" style="18" customWidth="1"/>
    <col min="8" max="8" width="20.69140625" style="18" customWidth="1"/>
    <col min="9" max="9" width="13.53515625" style="27"/>
    <col min="10" max="11" width="13.53515625" style="9"/>
    <col min="12" max="12" width="14.3046875" style="22" bestFit="1" customWidth="1"/>
    <col min="13" max="14" width="13.53515625" style="9"/>
    <col min="15" max="15" width="14.3046875" style="22" bestFit="1" customWidth="1"/>
    <col min="16" max="16384" width="13.53515625" style="9"/>
  </cols>
  <sheetData>
    <row r="1" spans="1:15" s="10" customFormat="1" x14ac:dyDescent="0.4">
      <c r="A1" s="9"/>
      <c r="B1" s="10" t="s">
        <v>38</v>
      </c>
      <c r="C1" s="19" t="s">
        <v>17</v>
      </c>
      <c r="D1" s="15" t="s">
        <v>15</v>
      </c>
      <c r="E1" s="15" t="s">
        <v>1</v>
      </c>
      <c r="F1" s="15" t="s">
        <v>2</v>
      </c>
      <c r="G1" s="15" t="s">
        <v>3</v>
      </c>
      <c r="H1" s="15" t="s">
        <v>16</v>
      </c>
      <c r="I1" s="24" t="s">
        <v>4</v>
      </c>
      <c r="J1" s="10" t="s">
        <v>5</v>
      </c>
      <c r="K1" s="10" t="s">
        <v>6</v>
      </c>
      <c r="L1" s="19" t="s">
        <v>9</v>
      </c>
      <c r="O1" s="19"/>
    </row>
    <row r="2" spans="1:15" s="12" customFormat="1" x14ac:dyDescent="0.4">
      <c r="A2" s="11" t="s">
        <v>12</v>
      </c>
      <c r="B2" s="11" t="s">
        <v>11</v>
      </c>
      <c r="C2" s="20">
        <v>99994</v>
      </c>
      <c r="D2" s="16">
        <v>45.158499999999997</v>
      </c>
      <c r="E2" s="16">
        <v>349.95941999999997</v>
      </c>
      <c r="F2" s="16">
        <f>D2/E2</f>
        <v>0.12903924689325408</v>
      </c>
      <c r="G2" s="16">
        <v>12.3866</v>
      </c>
      <c r="H2" s="16">
        <v>39845.471081000003</v>
      </c>
      <c r="I2" s="25">
        <f t="shared" ref="I2:I10" si="0">G2/H2</f>
        <v>3.1086594445877818E-4</v>
      </c>
      <c r="J2" s="11">
        <v>98.013999999999996</v>
      </c>
      <c r="K2" s="11" t="s">
        <v>7</v>
      </c>
      <c r="L2" s="20">
        <v>321287</v>
      </c>
      <c r="O2" s="37"/>
    </row>
    <row r="3" spans="1:15" s="12" customFormat="1" x14ac:dyDescent="0.4">
      <c r="A3" s="11"/>
      <c r="B3" s="11" t="s">
        <v>10</v>
      </c>
      <c r="C3" s="20">
        <v>199990</v>
      </c>
      <c r="D3" s="29">
        <v>47.536000000000001</v>
      </c>
      <c r="E3" s="29">
        <v>349.95941999999997</v>
      </c>
      <c r="F3" s="16">
        <f t="shared" ref="F3:F4" si="1">D3/E3</f>
        <v>0.13583289171070179</v>
      </c>
      <c r="G3" s="29">
        <v>17.856300000000001</v>
      </c>
      <c r="H3" s="29">
        <v>39845.471081000003</v>
      </c>
      <c r="I3" s="25">
        <f t="shared" si="0"/>
        <v>4.4813875995344013E-4</v>
      </c>
      <c r="J3" s="30">
        <v>98.013999999999996</v>
      </c>
      <c r="K3" s="30" t="s">
        <v>7</v>
      </c>
      <c r="L3" s="28">
        <v>936178</v>
      </c>
      <c r="O3" s="37"/>
    </row>
    <row r="4" spans="1:15" s="12" customFormat="1" x14ac:dyDescent="0.4">
      <c r="A4" s="11"/>
      <c r="B4" s="11" t="s">
        <v>8</v>
      </c>
      <c r="C4" s="20">
        <v>299986</v>
      </c>
      <c r="D4" s="29">
        <v>46.477699999999999</v>
      </c>
      <c r="E4" s="29">
        <v>349.95941999999997</v>
      </c>
      <c r="F4" s="16">
        <f t="shared" si="1"/>
        <v>0.1328088268062623</v>
      </c>
      <c r="G4" s="29">
        <v>17.381399999999999</v>
      </c>
      <c r="H4" s="29">
        <v>39845.471081000003</v>
      </c>
      <c r="I4" s="25">
        <f t="shared" si="0"/>
        <v>4.3622021596045787E-4</v>
      </c>
      <c r="J4" s="30">
        <v>98.013999999999996</v>
      </c>
      <c r="K4" s="30" t="s">
        <v>7</v>
      </c>
      <c r="L4" s="28">
        <v>1767014</v>
      </c>
      <c r="O4" s="37"/>
    </row>
    <row r="5" spans="1:15" s="13" customFormat="1" x14ac:dyDescent="0.4">
      <c r="A5" s="13" t="s">
        <v>0</v>
      </c>
      <c r="B5" s="13" t="s">
        <v>11</v>
      </c>
      <c r="C5" s="21">
        <v>99990</v>
      </c>
      <c r="D5" s="17">
        <v>73.741799999999998</v>
      </c>
      <c r="E5" s="17">
        <v>600.69884999999999</v>
      </c>
      <c r="F5" s="17">
        <f t="shared" ref="F5:F13" si="2">D5/E5</f>
        <v>0.12276001527221168</v>
      </c>
      <c r="G5" s="17">
        <v>10.441700000000001</v>
      </c>
      <c r="H5" s="17">
        <v>69955.917423999999</v>
      </c>
      <c r="I5" s="26">
        <f t="shared" si="0"/>
        <v>1.4926114022225279E-4</v>
      </c>
      <c r="J5" s="13">
        <v>116.36</v>
      </c>
      <c r="K5" s="13" t="s">
        <v>7</v>
      </c>
      <c r="L5" s="21">
        <v>342967</v>
      </c>
      <c r="O5" s="21"/>
    </row>
    <row r="6" spans="1:15" s="13" customFormat="1" x14ac:dyDescent="0.4">
      <c r="B6" s="13" t="s">
        <v>10</v>
      </c>
      <c r="C6" s="21">
        <v>200012</v>
      </c>
      <c r="D6" s="17">
        <v>99.760199999999998</v>
      </c>
      <c r="E6" s="17">
        <v>600.69884999999999</v>
      </c>
      <c r="F6" s="17">
        <f t="shared" si="2"/>
        <v>0.16607356581421789</v>
      </c>
      <c r="G6" s="17">
        <v>12.7851</v>
      </c>
      <c r="H6" s="17">
        <v>69955.917423999999</v>
      </c>
      <c r="I6" s="26">
        <f t="shared" si="0"/>
        <v>1.8275937863140331E-4</v>
      </c>
      <c r="J6" s="13">
        <v>116.36</v>
      </c>
      <c r="K6" s="13" t="s">
        <v>7</v>
      </c>
      <c r="L6" s="21">
        <v>966527</v>
      </c>
      <c r="O6" s="21"/>
    </row>
    <row r="7" spans="1:15" s="13" customFormat="1" x14ac:dyDescent="0.4">
      <c r="B7" s="13" t="s">
        <v>8</v>
      </c>
      <c r="C7" s="21">
        <v>300002</v>
      </c>
      <c r="D7" s="17">
        <v>96.303299999999993</v>
      </c>
      <c r="E7" s="17">
        <v>600.69884999999999</v>
      </c>
      <c r="F7" s="17">
        <f t="shared" si="2"/>
        <v>0.16031876871414019</v>
      </c>
      <c r="G7" s="17">
        <v>11.328099999999999</v>
      </c>
      <c r="H7" s="17">
        <v>69955.917423999999</v>
      </c>
      <c r="I7" s="26">
        <f t="shared" si="0"/>
        <v>1.6193197683822571E-4</v>
      </c>
      <c r="J7" s="13">
        <v>116.36</v>
      </c>
      <c r="K7" s="13" t="s">
        <v>7</v>
      </c>
      <c r="L7" s="21">
        <v>1770116</v>
      </c>
      <c r="O7" s="21"/>
    </row>
    <row r="8" spans="1:15" s="11" customFormat="1" x14ac:dyDescent="0.4">
      <c r="A8" s="11" t="s">
        <v>13</v>
      </c>
      <c r="B8" s="11" t="s">
        <v>11</v>
      </c>
      <c r="C8" s="20">
        <v>100000</v>
      </c>
      <c r="D8" s="16">
        <v>26.4238</v>
      </c>
      <c r="E8" s="16">
        <v>612.99621000000002</v>
      </c>
      <c r="F8" s="16">
        <f t="shared" si="2"/>
        <v>4.3105976136459306E-2</v>
      </c>
      <c r="G8" s="16">
        <v>7.9174199999999999</v>
      </c>
      <c r="H8" s="16">
        <v>69954.706386000005</v>
      </c>
      <c r="I8" s="25">
        <f t="shared" si="0"/>
        <v>1.1317923280690816E-4</v>
      </c>
      <c r="J8" s="11">
        <v>143.09399999999999</v>
      </c>
      <c r="K8" s="11" t="s">
        <v>7</v>
      </c>
      <c r="L8" s="20">
        <v>343026</v>
      </c>
      <c r="O8" s="20"/>
    </row>
    <row r="9" spans="1:15" s="11" customFormat="1" x14ac:dyDescent="0.4">
      <c r="B9" s="11" t="s">
        <v>10</v>
      </c>
      <c r="C9" s="20">
        <v>200000</v>
      </c>
      <c r="D9" s="16">
        <v>29.1358</v>
      </c>
      <c r="E9" s="16">
        <v>612.99621000000002</v>
      </c>
      <c r="F9" s="16">
        <f t="shared" si="2"/>
        <v>4.7530147046096746E-2</v>
      </c>
      <c r="G9" s="16">
        <v>9.7113999999999994</v>
      </c>
      <c r="H9" s="16">
        <v>69954.706386000005</v>
      </c>
      <c r="I9" s="25">
        <f t="shared" si="0"/>
        <v>1.388241120820934E-4</v>
      </c>
      <c r="J9" s="11">
        <v>143.09399999999999</v>
      </c>
      <c r="K9" s="11" t="s">
        <v>7</v>
      </c>
      <c r="L9" s="20">
        <v>987548</v>
      </c>
      <c r="O9" s="20"/>
    </row>
    <row r="10" spans="1:15" s="11" customFormat="1" x14ac:dyDescent="0.4">
      <c r="B10" s="11" t="s">
        <v>8</v>
      </c>
      <c r="C10" s="20">
        <v>300002</v>
      </c>
      <c r="D10" s="16">
        <v>28.201899999999998</v>
      </c>
      <c r="E10" s="16">
        <v>612.99621000000002</v>
      </c>
      <c r="F10" s="16">
        <f t="shared" si="2"/>
        <v>4.6006646599005885E-2</v>
      </c>
      <c r="G10" s="16">
        <v>10.341200000000001</v>
      </c>
      <c r="H10" s="16">
        <v>69954.706386000005</v>
      </c>
      <c r="I10" s="25">
        <f t="shared" si="0"/>
        <v>1.478270803244995E-4</v>
      </c>
      <c r="J10" s="11">
        <v>143.09399999999999</v>
      </c>
      <c r="K10" s="11" t="s">
        <v>7</v>
      </c>
      <c r="L10" s="20">
        <v>1797858</v>
      </c>
      <c r="O10" s="20"/>
    </row>
    <row r="11" spans="1:15" x14ac:dyDescent="0.4">
      <c r="A11" s="9" t="s">
        <v>14</v>
      </c>
      <c r="B11" s="9" t="s">
        <v>11</v>
      </c>
      <c r="C11" s="22">
        <v>100014</v>
      </c>
      <c r="D11" s="23">
        <v>489.33</v>
      </c>
      <c r="E11" s="18">
        <v>2117.9459999999999</v>
      </c>
      <c r="F11" s="18">
        <f t="shared" si="2"/>
        <v>0.2310398848695859</v>
      </c>
      <c r="G11" s="18">
        <v>157.02199999999999</v>
      </c>
      <c r="H11" s="18">
        <v>332075.67362199997</v>
      </c>
      <c r="I11" s="27">
        <f t="shared" ref="I11:I22" si="3">G11/H11</f>
        <v>4.7285005338493214E-4</v>
      </c>
      <c r="J11" s="9">
        <v>208.55</v>
      </c>
      <c r="K11" s="9" t="s">
        <v>32</v>
      </c>
      <c r="L11" s="22">
        <v>307186</v>
      </c>
    </row>
    <row r="12" spans="1:15" x14ac:dyDescent="0.4">
      <c r="B12" s="9" t="s">
        <v>10</v>
      </c>
      <c r="C12" s="22">
        <v>199976</v>
      </c>
      <c r="D12" s="18">
        <v>463.94400000000002</v>
      </c>
      <c r="E12" s="18">
        <v>2117.9459999999999</v>
      </c>
      <c r="F12" s="18">
        <f t="shared" si="2"/>
        <v>0.21905374357986465</v>
      </c>
      <c r="G12" s="18">
        <v>187</v>
      </c>
      <c r="H12" s="18">
        <v>332075.67362199997</v>
      </c>
      <c r="I12" s="27">
        <f t="shared" si="3"/>
        <v>5.6312465758290124E-4</v>
      </c>
      <c r="J12" s="9">
        <v>208.55</v>
      </c>
      <c r="K12" s="9" t="s">
        <v>32</v>
      </c>
      <c r="L12" s="22">
        <v>812118</v>
      </c>
    </row>
    <row r="13" spans="1:15" x14ac:dyDescent="0.4">
      <c r="B13" s="9" t="s">
        <v>8</v>
      </c>
      <c r="C13" s="22">
        <v>299990</v>
      </c>
      <c r="D13" s="18">
        <v>454.08300000000003</v>
      </c>
      <c r="E13" s="18">
        <v>2117.9459999999999</v>
      </c>
      <c r="F13" s="18">
        <f t="shared" si="2"/>
        <v>0.21439781750809514</v>
      </c>
      <c r="G13" s="18">
        <v>146.47399999999999</v>
      </c>
      <c r="H13" s="18">
        <v>332075.67362199997</v>
      </c>
      <c r="I13" s="27">
        <f t="shared" si="3"/>
        <v>4.4108620906309023E-4</v>
      </c>
      <c r="J13" s="9">
        <v>208.55</v>
      </c>
      <c r="K13" s="9" t="s">
        <v>32</v>
      </c>
      <c r="L13" s="22">
        <v>1558688</v>
      </c>
    </row>
    <row r="14" spans="1:15" s="11" customFormat="1" x14ac:dyDescent="0.4">
      <c r="A14" s="14" t="s">
        <v>31</v>
      </c>
      <c r="B14" s="11" t="s">
        <v>11</v>
      </c>
      <c r="C14" s="20">
        <v>99994</v>
      </c>
      <c r="D14" s="16">
        <v>335.39699999999999</v>
      </c>
      <c r="E14" s="16">
        <v>1494.3584699999997</v>
      </c>
      <c r="F14" s="16">
        <f t="shared" ref="F14:F16" si="4">D14/E14</f>
        <v>0.22444213134483057</v>
      </c>
      <c r="G14" s="16">
        <v>120.633</v>
      </c>
      <c r="H14" s="16">
        <v>190570.938907</v>
      </c>
      <c r="I14" s="25">
        <f t="shared" si="3"/>
        <v>6.3300837311228121E-4</v>
      </c>
      <c r="J14" s="11">
        <v>173.214</v>
      </c>
      <c r="K14" s="11" t="s">
        <v>32</v>
      </c>
      <c r="L14" s="20">
        <v>284701</v>
      </c>
      <c r="O14" s="20"/>
    </row>
    <row r="15" spans="1:15" s="11" customFormat="1" x14ac:dyDescent="0.4">
      <c r="B15" s="11" t="s">
        <v>10</v>
      </c>
      <c r="C15" s="20">
        <v>199988</v>
      </c>
      <c r="D15" s="16">
        <v>332.20499999999998</v>
      </c>
      <c r="E15" s="16">
        <v>1494.3584699999997</v>
      </c>
      <c r="F15" s="16">
        <f t="shared" si="4"/>
        <v>0.22230609767949458</v>
      </c>
      <c r="G15" s="16">
        <v>129.518</v>
      </c>
      <c r="H15" s="16">
        <v>190570.938907</v>
      </c>
      <c r="I15" s="25">
        <f t="shared" si="3"/>
        <v>6.7963143143879733E-4</v>
      </c>
      <c r="J15" s="11">
        <v>173.214</v>
      </c>
      <c r="K15" s="11" t="s">
        <v>32</v>
      </c>
      <c r="L15" s="20">
        <v>712218</v>
      </c>
      <c r="O15" s="20"/>
    </row>
    <row r="16" spans="1:15" s="11" customFormat="1" x14ac:dyDescent="0.4">
      <c r="B16" s="11" t="s">
        <v>8</v>
      </c>
      <c r="C16" s="20">
        <v>299984</v>
      </c>
      <c r="D16" s="16">
        <v>333.48599999999999</v>
      </c>
      <c r="E16" s="16">
        <v>1494.3584699999997</v>
      </c>
      <c r="F16" s="16">
        <f t="shared" si="4"/>
        <v>0.22316332171624126</v>
      </c>
      <c r="G16" s="16">
        <v>132.02500000000001</v>
      </c>
      <c r="H16" s="16">
        <v>190570.938907</v>
      </c>
      <c r="I16" s="25">
        <f t="shared" si="3"/>
        <v>6.927866376542814E-4</v>
      </c>
      <c r="J16" s="11">
        <v>173.214</v>
      </c>
      <c r="K16" s="11" t="s">
        <v>32</v>
      </c>
      <c r="L16" s="20">
        <v>1294186</v>
      </c>
      <c r="O16" s="20"/>
    </row>
    <row r="17" spans="1:15" x14ac:dyDescent="0.4">
      <c r="A17" s="9" t="s">
        <v>34</v>
      </c>
      <c r="B17" s="9" t="s">
        <v>11</v>
      </c>
      <c r="C17" s="22">
        <v>100008</v>
      </c>
      <c r="D17" s="18">
        <v>31.603300000000001</v>
      </c>
      <c r="E17" s="18">
        <v>322.54107000000005</v>
      </c>
      <c r="F17" s="18">
        <f t="shared" ref="F17:F19" si="5">D17/E17</f>
        <v>9.7982250756469547E-2</v>
      </c>
      <c r="G17" s="18">
        <v>4.4678000000000004</v>
      </c>
      <c r="H17" s="18">
        <v>35613.371596999998</v>
      </c>
      <c r="I17" s="27">
        <f t="shared" si="3"/>
        <v>1.2545287906344591E-4</v>
      </c>
      <c r="J17" s="9">
        <v>92.236000000000004</v>
      </c>
      <c r="K17" s="9" t="s">
        <v>7</v>
      </c>
      <c r="L17" s="22">
        <v>303365</v>
      </c>
    </row>
    <row r="18" spans="1:15" x14ac:dyDescent="0.4">
      <c r="B18" s="9" t="s">
        <v>10</v>
      </c>
      <c r="C18" s="22">
        <v>200018</v>
      </c>
      <c r="D18" s="18">
        <v>33.244300000000003</v>
      </c>
      <c r="E18" s="18">
        <v>322.54107000000005</v>
      </c>
      <c r="F18" s="18">
        <f t="shared" si="5"/>
        <v>0.10306997493373479</v>
      </c>
      <c r="G18" s="18">
        <v>4.5193599999999998</v>
      </c>
      <c r="H18" s="18">
        <v>35613.371596999998</v>
      </c>
      <c r="I18" s="27">
        <f t="shared" si="3"/>
        <v>1.2690064987783134E-4</v>
      </c>
      <c r="J18" s="9">
        <v>92.236000000000004</v>
      </c>
      <c r="K18" s="9" t="s">
        <v>7</v>
      </c>
      <c r="L18" s="22">
        <v>894025</v>
      </c>
    </row>
    <row r="19" spans="1:15" x14ac:dyDescent="0.4">
      <c r="B19" s="9" t="s">
        <v>8</v>
      </c>
      <c r="C19" s="22">
        <v>299978</v>
      </c>
      <c r="D19" s="18">
        <v>31.0852</v>
      </c>
      <c r="E19" s="18">
        <v>322.54107000000005</v>
      </c>
      <c r="F19" s="18">
        <f t="shared" si="5"/>
        <v>9.6375943689899699E-2</v>
      </c>
      <c r="G19" s="18">
        <v>4.5032199999999998</v>
      </c>
      <c r="H19" s="18">
        <v>35613.371596999998</v>
      </c>
      <c r="I19" s="27">
        <f t="shared" si="3"/>
        <v>1.2644744931646242E-4</v>
      </c>
      <c r="J19" s="9">
        <v>92.236000000000004</v>
      </c>
      <c r="K19" s="9" t="s">
        <v>7</v>
      </c>
      <c r="L19" s="22">
        <v>1789599</v>
      </c>
    </row>
    <row r="20" spans="1:15" s="11" customFormat="1" x14ac:dyDescent="0.4">
      <c r="A20" s="11" t="s">
        <v>36</v>
      </c>
      <c r="B20" s="11" t="s">
        <v>11</v>
      </c>
      <c r="C20" s="20">
        <v>99964</v>
      </c>
      <c r="D20" s="16">
        <v>145.75200000000001</v>
      </c>
      <c r="E20" s="16">
        <v>1092.5373300000001</v>
      </c>
      <c r="F20" s="16">
        <f t="shared" ref="F20:F22" si="6">D20/E20</f>
        <v>0.1334068832229284</v>
      </c>
      <c r="G20" s="16">
        <v>35.249400000000001</v>
      </c>
      <c r="H20" s="16">
        <v>150417.47333099999</v>
      </c>
      <c r="I20" s="25">
        <f t="shared" si="3"/>
        <v>2.3434378479707748E-4</v>
      </c>
      <c r="J20" s="11">
        <v>155.86099999999999</v>
      </c>
      <c r="K20" s="11" t="s">
        <v>7</v>
      </c>
      <c r="L20" s="20">
        <v>305419</v>
      </c>
      <c r="O20" s="20"/>
    </row>
    <row r="21" spans="1:15" s="11" customFormat="1" x14ac:dyDescent="0.4">
      <c r="B21" s="11" t="s">
        <v>10</v>
      </c>
      <c r="C21" s="20">
        <v>200058</v>
      </c>
      <c r="D21" s="16">
        <v>147.613</v>
      </c>
      <c r="E21" s="16">
        <v>1092.5373299999999</v>
      </c>
      <c r="F21" s="16">
        <f t="shared" si="6"/>
        <v>0.13511025751403846</v>
      </c>
      <c r="G21" s="16">
        <v>38.929200000000002</v>
      </c>
      <c r="H21" s="16">
        <v>150417.47333099999</v>
      </c>
      <c r="I21" s="25">
        <f t="shared" si="3"/>
        <v>2.5880769792173451E-4</v>
      </c>
      <c r="J21" s="11">
        <v>155.86099999999999</v>
      </c>
      <c r="K21" s="11" t="s">
        <v>7</v>
      </c>
      <c r="L21" s="20">
        <v>834753</v>
      </c>
      <c r="O21" s="20"/>
    </row>
    <row r="22" spans="1:15" s="11" customFormat="1" x14ac:dyDescent="0.4">
      <c r="B22" s="11" t="s">
        <v>8</v>
      </c>
      <c r="C22" s="20">
        <v>300022</v>
      </c>
      <c r="D22" s="16">
        <v>146.82900000000001</v>
      </c>
      <c r="E22" s="16">
        <v>1092.5373299999999</v>
      </c>
      <c r="F22" s="16">
        <f t="shared" si="6"/>
        <v>0.13439266189650473</v>
      </c>
      <c r="G22" s="16">
        <v>36.7761</v>
      </c>
      <c r="H22" s="16">
        <v>150417.47333099999</v>
      </c>
      <c r="I22" s="25">
        <f t="shared" si="3"/>
        <v>2.4449353645950852E-4</v>
      </c>
      <c r="J22" s="11">
        <v>155.86099999999999</v>
      </c>
      <c r="K22" s="11" t="s">
        <v>7</v>
      </c>
      <c r="L22" s="20">
        <v>1518016</v>
      </c>
      <c r="O22" s="20"/>
    </row>
    <row r="24" spans="1:15" ht="15" thickBot="1" x14ac:dyDescent="0.45"/>
    <row r="25" spans="1:15" x14ac:dyDescent="0.4">
      <c r="M25" s="31" t="s">
        <v>39</v>
      </c>
      <c r="N25" s="32" t="s">
        <v>11</v>
      </c>
      <c r="O25" s="38">
        <f>AVERAGE(L20,L14,L17,L11,L8,L5,L2)</f>
        <v>315421.57142857142</v>
      </c>
    </row>
    <row r="26" spans="1:15" x14ac:dyDescent="0.4">
      <c r="M26" s="33"/>
      <c r="N26" s="34" t="s">
        <v>10</v>
      </c>
      <c r="O26" s="39">
        <f>AVERAGE(L15,L18,L21,L12,L9,L3,L6)</f>
        <v>877623.85714285716</v>
      </c>
    </row>
    <row r="27" spans="1:15" ht="15" thickBot="1" x14ac:dyDescent="0.45">
      <c r="M27" s="35"/>
      <c r="N27" s="36" t="s">
        <v>8</v>
      </c>
      <c r="O27" s="40">
        <f>AVERAGE(L22,L16,L19,L13,L10,L7,L4)</f>
        <v>1642211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4249-4B96-45EE-B6AD-A22C43B58EDE}">
  <dimension ref="A1:D29"/>
  <sheetViews>
    <sheetView topLeftCell="A25" workbookViewId="0">
      <selection activeCell="D54" sqref="D54"/>
    </sheetView>
  </sheetViews>
  <sheetFormatPr baseColWidth="10" defaultColWidth="11.3828125" defaultRowHeight="14.6" x14ac:dyDescent="0.4"/>
  <cols>
    <col min="1" max="1" width="25.84375" style="2" customWidth="1"/>
  </cols>
  <sheetData>
    <row r="1" spans="1:4" s="4" customFormat="1" x14ac:dyDescent="0.4">
      <c r="A1" s="2"/>
      <c r="C1" s="4" t="s">
        <v>2</v>
      </c>
      <c r="D1" s="2" t="s">
        <v>4</v>
      </c>
    </row>
    <row r="2" spans="1:4" ht="15.9" x14ac:dyDescent="0.45">
      <c r="A2" s="2" t="s">
        <v>12</v>
      </c>
      <c r="B2" s="3" t="s">
        <v>18</v>
      </c>
      <c r="C2">
        <f>AVERAGE(Smilodon_fatalis_raw!F2:F4)</f>
        <v>0.13256032180340604</v>
      </c>
      <c r="D2">
        <f>AVERAGE(Smilodon_fatalis_raw!I2:I4)</f>
        <v>3.9840830679089206E-4</v>
      </c>
    </row>
    <row r="3" spans="1:4" ht="15.9" x14ac:dyDescent="0.45">
      <c r="B3" s="3" t="s">
        <v>19</v>
      </c>
      <c r="C3">
        <f>STDEVA(Smilodon_fatalis_raw!F2:F4)</f>
        <v>3.4036331366265023E-3</v>
      </c>
      <c r="D3">
        <f>STDEVA(Smilodon_fatalis_raw!I2:I4)</f>
        <v>7.6047760155993394E-5</v>
      </c>
    </row>
    <row r="4" spans="1:4" ht="15.9" x14ac:dyDescent="0.45">
      <c r="B4" s="3" t="s">
        <v>20</v>
      </c>
      <c r="C4">
        <f>STDEVA((Smilodon_fatalis_raw!F2:F4))/SQRT(COUNT((Smilodon_fatalis_raw!F2:F4)))</f>
        <v>1.9650885076540415E-3</v>
      </c>
      <c r="D4">
        <f>STDEVA((Smilodon_fatalis_raw!I2:I4))/SQRT(COUNT((Smilodon_fatalis_raw!I2:I4)))</f>
        <v>4.3906194797330884E-5</v>
      </c>
    </row>
    <row r="5" spans="1:4" ht="15.9" x14ac:dyDescent="0.45">
      <c r="B5" s="3" t="s">
        <v>21</v>
      </c>
      <c r="C5">
        <f>CONFIDENCE(0.05,C3,6)</f>
        <v>2.7234236779433369E-3</v>
      </c>
      <c r="D5">
        <f>CONFIDENCE(0.05,D3,6)</f>
        <v>6.0849763282262793E-5</v>
      </c>
    </row>
    <row r="6" spans="1:4" ht="15.9" x14ac:dyDescent="0.45">
      <c r="A6" s="2" t="s">
        <v>0</v>
      </c>
      <c r="B6" s="3" t="s">
        <v>18</v>
      </c>
      <c r="C6">
        <f>AVERAGE(Smilodon_fatalis_raw!F5:F7)</f>
        <v>0.14971744993352326</v>
      </c>
      <c r="D6">
        <f>AVERAGE(Smilodon_fatalis_raw!I5:I7)</f>
        <v>1.6465083189729393E-4</v>
      </c>
    </row>
    <row r="7" spans="1:4" ht="15.9" x14ac:dyDescent="0.45">
      <c r="B7" s="3" t="s">
        <v>19</v>
      </c>
      <c r="C7">
        <f>STDEVA(Smilodon_fatalis_raw!F5:F7)</f>
        <v>2.3522476167591892E-2</v>
      </c>
      <c r="D7">
        <f>STDEVA(Smilodon_fatalis_raw!I5:I7)</f>
        <v>1.6913814583151768E-5</v>
      </c>
    </row>
    <row r="8" spans="1:4" ht="15.9" x14ac:dyDescent="0.45">
      <c r="B8" s="3" t="s">
        <v>20</v>
      </c>
      <c r="C8">
        <f>STDEVA((Smilodon_fatalis_raw!F5:F7))/SQRT(COUNT((Smilodon_fatalis_raw!F5:F7)))</f>
        <v>1.3580707947365737E-2</v>
      </c>
      <c r="D8">
        <f>STDEVA((Smilodon_fatalis_raw!I5:I7))/SQRT(COUNT((Smilodon_fatalis_raw!I5:I7)))</f>
        <v>9.7651954026060921E-6</v>
      </c>
    </row>
    <row r="9" spans="1:4" ht="15.9" x14ac:dyDescent="0.45">
      <c r="B9" s="3" t="s">
        <v>21</v>
      </c>
      <c r="C9">
        <f>CONFIDENCE(0.05,C7,6)</f>
        <v>1.8821555081630234E-2</v>
      </c>
      <c r="D9">
        <f>CONFIDENCE(0.05,D7,6)</f>
        <v>1.3533621653993672E-5</v>
      </c>
    </row>
    <row r="10" spans="1:4" ht="15.9" x14ac:dyDescent="0.45">
      <c r="A10" s="2" t="s">
        <v>13</v>
      </c>
      <c r="B10" s="3" t="s">
        <v>18</v>
      </c>
      <c r="C10">
        <f>AVERAGE(Smilodon_fatalis_raw!F8:F10)</f>
        <v>4.5547589927187306E-2</v>
      </c>
      <c r="D10">
        <f>AVERAGE(Smilodon_fatalis_raw!I8:I10)</f>
        <v>1.3327680840450037E-4</v>
      </c>
    </row>
    <row r="11" spans="1:4" ht="15.9" x14ac:dyDescent="0.45">
      <c r="B11" s="3" t="s">
        <v>19</v>
      </c>
      <c r="C11">
        <f>STDEVA(Smilodon_fatalis_raw!F8:F10)</f>
        <v>2.2475257129511111E-3</v>
      </c>
      <c r="D11">
        <f>STDEVA(Smilodon_fatalis_raw!I8:I10)</f>
        <v>1.7977701965744762E-5</v>
      </c>
    </row>
    <row r="12" spans="1:4" ht="15.9" x14ac:dyDescent="0.45">
      <c r="B12" s="3" t="s">
        <v>20</v>
      </c>
      <c r="C12">
        <f>STDEVA((Smilodon_fatalis_raw!F8:F10))/SQRT(COUNT((Smilodon_fatalis_raw!F8:F10)))</f>
        <v>1.2976095753829296E-3</v>
      </c>
      <c r="D12">
        <f>STDEVA((Smilodon_fatalis_raw!I8:I10))/SQRT(COUNT((Smilodon_fatalis_raw!G8:I10)))</f>
        <v>5.9925673219149205E-6</v>
      </c>
    </row>
    <row r="13" spans="1:4" ht="15.9" x14ac:dyDescent="0.45">
      <c r="B13" s="3" t="s">
        <v>21</v>
      </c>
      <c r="C13">
        <f>CONFIDENCE(0.05,C11,6)</f>
        <v>1.7983620730359633E-3</v>
      </c>
      <c r="D13">
        <f>CONFIDENCE(0.05,D11,6)</f>
        <v>1.4384893213563304E-5</v>
      </c>
    </row>
    <row r="14" spans="1:4" ht="15.9" x14ac:dyDescent="0.45">
      <c r="A14" s="2" t="s">
        <v>14</v>
      </c>
      <c r="B14" s="3" t="s">
        <v>18</v>
      </c>
      <c r="C14">
        <f>AVERAGE(Smilodon_fatalis_raw!F11:F13)</f>
        <v>0.22149714865251524</v>
      </c>
      <c r="D14">
        <f>AVERAGE(Smilodon_fatalis_raw!I11:I13)</f>
        <v>4.9235364001030794E-4</v>
      </c>
    </row>
    <row r="15" spans="1:4" ht="15.9" x14ac:dyDescent="0.45">
      <c r="B15" s="3" t="s">
        <v>19</v>
      </c>
      <c r="C15">
        <f>STDEVA(Smilodon_fatalis_raw!F11:F13)</f>
        <v>8.5858763546821457E-3</v>
      </c>
      <c r="D15">
        <f>STDEVA(Smilodon_fatalis_raw!I11:I13)</f>
        <v>6.3313806928037364E-5</v>
      </c>
    </row>
    <row r="16" spans="1:4" ht="15.9" x14ac:dyDescent="0.45">
      <c r="B16" s="3" t="s">
        <v>20</v>
      </c>
      <c r="C16">
        <f>STDEVA((Smilodon_fatalis_raw!F11:F13))/SQRT(COUNT((Smilodon_fatalis_raw!F11:F13)))</f>
        <v>4.95705802460458E-3</v>
      </c>
      <c r="D16">
        <f>STDEVA((Smilodon_fatalis_raw!I11:I13))/SQRT(COUNT((Smilodon_fatalis_raw!I11:I13)))</f>
        <v>3.6554243473322364E-5</v>
      </c>
    </row>
    <row r="17" spans="1:4" ht="15.9" x14ac:dyDescent="0.45">
      <c r="B17" s="3" t="s">
        <v>21</v>
      </c>
      <c r="C17">
        <f>CONFIDENCE(0.05,C15,6)</f>
        <v>6.8700056738227452E-3</v>
      </c>
      <c r="D17">
        <f>CONFIDENCE(0.05,D15,6)</f>
        <v>5.0660665825886707E-5</v>
      </c>
    </row>
    <row r="18" spans="1:4" ht="15.9" x14ac:dyDescent="0.45">
      <c r="A18" s="5" t="s">
        <v>31</v>
      </c>
      <c r="B18" s="3" t="s">
        <v>18</v>
      </c>
      <c r="C18">
        <f>AVERAGE(Smilodon_fatalis_raw!F14:F16)</f>
        <v>0.22330385024685548</v>
      </c>
      <c r="D18">
        <f>AVERAGE(Smilodon_fatalis_raw!I14:I16)</f>
        <v>6.6847548073511998E-4</v>
      </c>
    </row>
    <row r="19" spans="1:4" ht="15.9" x14ac:dyDescent="0.45">
      <c r="B19" s="3" t="s">
        <v>19</v>
      </c>
      <c r="C19">
        <f>STDEVA(Smilodon_fatalis_raw!F14:F16)</f>
        <v>1.0749284421763237E-3</v>
      </c>
      <c r="D19">
        <f>STDEVA(Smilodon_fatalis_raw!I14:I16)</f>
        <v>3.1411807572798145E-5</v>
      </c>
    </row>
    <row r="20" spans="1:4" ht="15.9" x14ac:dyDescent="0.45">
      <c r="B20" s="3" t="s">
        <v>20</v>
      </c>
      <c r="C20">
        <f>STDEVA((Smilodon_fatalis_raw!F14:F16))/SQRT(COUNT((Smilodon_fatalis_raw!F14:F16)))</f>
        <v>6.2061022545008564E-4</v>
      </c>
      <c r="D20">
        <f>STDEVA((Smilodon_fatalis_raw!I14:I16))/SQRT(COUNT((Smilodon_fatalis_raw!I14:I16)))</f>
        <v>1.8135615557887735E-5</v>
      </c>
    </row>
    <row r="21" spans="1:4" ht="15.9" x14ac:dyDescent="0.45">
      <c r="B21" s="3" t="s">
        <v>21</v>
      </c>
      <c r="C21">
        <f>CONFIDENCE(0.05,C19,6)</f>
        <v>8.6010608488178923E-4</v>
      </c>
      <c r="D21">
        <f>CONFIDENCE(0.05,D19,6)</f>
        <v>2.5134218958612126E-5</v>
      </c>
    </row>
    <row r="22" spans="1:4" ht="15.9" x14ac:dyDescent="0.45">
      <c r="A22" s="2" t="s">
        <v>34</v>
      </c>
      <c r="B22" s="3" t="s">
        <v>18</v>
      </c>
      <c r="C22">
        <f>AVERAGE(Smilodon_fatalis_raw!F17:F19)</f>
        <v>9.9142723126701346E-2</v>
      </c>
      <c r="D22">
        <f>AVERAGE(Smilodon_fatalis_raw!I17:I19)</f>
        <v>1.2626699275257989E-4</v>
      </c>
    </row>
    <row r="23" spans="1:4" ht="15.9" x14ac:dyDescent="0.45">
      <c r="B23" s="3" t="s">
        <v>19</v>
      </c>
      <c r="C23">
        <f>STDEVA(Smilodon_fatalis_raw!F17:F19)</f>
        <v>3.4946438538016522E-3</v>
      </c>
      <c r="D23">
        <f>STDEVA(Smilodon_fatalis_raw!I17:I19)</f>
        <v>7.405629691881548E-7</v>
      </c>
    </row>
    <row r="24" spans="1:4" ht="15.9" x14ac:dyDescent="0.45">
      <c r="B24" s="3" t="s">
        <v>20</v>
      </c>
      <c r="C24">
        <f>STDEVA((Smilodon_fatalis_raw!F17:F19))/SQRT(COUNT((Smilodon_fatalis_raw!F17:F19)))</f>
        <v>2.0176335697142554E-3</v>
      </c>
      <c r="D24">
        <f>STDEVA((Smilodon_fatalis_raw!I17:I19))/SQRT(COUNT((Smilodon_fatalis_raw!I17:I19)))</f>
        <v>4.2756422961264971E-7</v>
      </c>
    </row>
    <row r="25" spans="1:4" ht="15.9" x14ac:dyDescent="0.45">
      <c r="B25" s="3" t="s">
        <v>21</v>
      </c>
      <c r="C25">
        <f>CONFIDENCE(0.05,C23,6)</f>
        <v>2.7962460804032783E-3</v>
      </c>
      <c r="D25">
        <f>CONFIDENCE(0.05,D23,6)</f>
        <v>5.9256290097529485E-7</v>
      </c>
    </row>
    <row r="26" spans="1:4" ht="15.9" x14ac:dyDescent="0.45">
      <c r="A26" s="8" t="s">
        <v>36</v>
      </c>
      <c r="B26" s="3" t="s">
        <v>18</v>
      </c>
      <c r="C26">
        <f>AVERAGE(Smilodon_fatalis_raw!F20:F22)</f>
        <v>0.13430326754449054</v>
      </c>
      <c r="D26">
        <f>AVERAGE(Smilodon_fatalis_raw!I20:I22)</f>
        <v>2.4588167305944014E-4</v>
      </c>
    </row>
    <row r="27" spans="1:4" ht="15.9" x14ac:dyDescent="0.45">
      <c r="B27" s="3" t="s">
        <v>19</v>
      </c>
      <c r="C27">
        <f>STDEVA(Smilodon_fatalis_raw!F20:F22)</f>
        <v>8.5519851878537755E-4</v>
      </c>
      <c r="D27">
        <f>STDEVA(Smilodon_fatalis_raw!I20:I22)</f>
        <v>1.2290889054813897E-5</v>
      </c>
    </row>
    <row r="28" spans="1:4" ht="15.9" x14ac:dyDescent="0.45">
      <c r="B28" s="3" t="s">
        <v>20</v>
      </c>
      <c r="C28">
        <f>STDEVA((Smilodon_fatalis_raw!F20:F22))/SQRT(COUNT((Smilodon_fatalis_raw!F20:F22)))</f>
        <v>4.9374909503130697E-4</v>
      </c>
      <c r="D28">
        <f>STDEVA((Smilodon_fatalis_raw!I20:I22))/SQRT(COUNT((Smilodon_fatalis_raw!I20:I22)))</f>
        <v>7.0961481043766287E-6</v>
      </c>
    </row>
    <row r="29" spans="1:4" ht="15.9" x14ac:dyDescent="0.45">
      <c r="B29" s="3" t="s">
        <v>21</v>
      </c>
      <c r="C29">
        <f>CONFIDENCE(0.05,C27,6)</f>
        <v>6.8428875907308067E-4</v>
      </c>
      <c r="D29">
        <f>CONFIDENCE(0.05,D27,6)</f>
        <v>9.8345787960072849E-6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A4D6-A511-4F4D-985A-1E76D06D6CF3}">
  <dimension ref="A1:G8"/>
  <sheetViews>
    <sheetView workbookViewId="0">
      <selection activeCell="A2" sqref="A2:G8"/>
    </sheetView>
  </sheetViews>
  <sheetFormatPr baseColWidth="10" defaultColWidth="11.3828125" defaultRowHeight="14.6" x14ac:dyDescent="0.4"/>
  <cols>
    <col min="1" max="1" width="22.84375" customWidth="1"/>
    <col min="2" max="2" width="14.3046875" customWidth="1"/>
    <col min="3" max="3" width="14.3828125" customWidth="1"/>
    <col min="4" max="4" width="16.84375" customWidth="1"/>
    <col min="5" max="5" width="14" customWidth="1"/>
    <col min="6" max="6" width="13.53515625" customWidth="1"/>
    <col min="7" max="7" width="19.3046875" customWidth="1"/>
  </cols>
  <sheetData>
    <row r="1" spans="1:7" s="4" customFormat="1" x14ac:dyDescent="0.4">
      <c r="A1" s="4" t="s">
        <v>22</v>
      </c>
      <c r="B1" s="4" t="s">
        <v>5</v>
      </c>
      <c r="C1" s="4" t="s">
        <v>6</v>
      </c>
      <c r="D1" s="4" t="s">
        <v>2</v>
      </c>
      <c r="E1" s="2" t="s">
        <v>4</v>
      </c>
      <c r="F1" s="4" t="s">
        <v>23</v>
      </c>
      <c r="G1" s="2" t="s">
        <v>24</v>
      </c>
    </row>
    <row r="2" spans="1:7" x14ac:dyDescent="0.4">
      <c r="A2" s="2" t="s">
        <v>12</v>
      </c>
      <c r="B2">
        <f>Smilodon_fatalis_raw!J2</f>
        <v>98.013999999999996</v>
      </c>
      <c r="C2" s="1" t="str">
        <f>Smilodon_fatalis_raw!K2</f>
        <v>Juv_Smilo</v>
      </c>
      <c r="D2">
        <f>Smilodon_fatalis_stat!C2</f>
        <v>0.13256032180340604</v>
      </c>
      <c r="E2">
        <f>Smilodon_fatalis_stat!D2</f>
        <v>3.9840830679089206E-4</v>
      </c>
      <c r="F2">
        <f>Smilodon_fatalis_stat!C5</f>
        <v>2.7234236779433369E-3</v>
      </c>
      <c r="G2">
        <f>Smilodon_fatalis_stat!D5</f>
        <v>6.0849763282262793E-5</v>
      </c>
    </row>
    <row r="3" spans="1:7" x14ac:dyDescent="0.4">
      <c r="A3" s="2" t="s">
        <v>0</v>
      </c>
      <c r="B3">
        <f>Smilodon_fatalis_raw!J5</f>
        <v>116.36</v>
      </c>
      <c r="C3" s="1" t="str">
        <f>Smilodon_fatalis_raw!K5</f>
        <v>Juv_Smilo</v>
      </c>
      <c r="D3">
        <f>Smilodon_fatalis_stat!C6</f>
        <v>0.14971744993352326</v>
      </c>
      <c r="E3">
        <f>Smilodon_fatalis_stat!D6</f>
        <v>1.6465083189729393E-4</v>
      </c>
      <c r="F3">
        <f>Smilodon_fatalis_stat!C9</f>
        <v>1.8821555081630234E-2</v>
      </c>
      <c r="G3">
        <f>Smilodon_fatalis_stat!D9</f>
        <v>1.3533621653993672E-5</v>
      </c>
    </row>
    <row r="4" spans="1:7" x14ac:dyDescent="0.4">
      <c r="A4" s="2" t="s">
        <v>13</v>
      </c>
      <c r="B4">
        <f>Smilodon_fatalis_raw!J8</f>
        <v>143.09399999999999</v>
      </c>
      <c r="C4" s="1" t="str">
        <f>Smilodon_fatalis_raw!K8</f>
        <v>Juv_Smilo</v>
      </c>
      <c r="D4">
        <f>Smilodon_fatalis_stat!C10</f>
        <v>4.5547589927187306E-2</v>
      </c>
      <c r="E4">
        <f>Smilodon_fatalis_stat!D10</f>
        <v>1.3327680840450037E-4</v>
      </c>
      <c r="F4">
        <f>Smilodon_fatalis_stat!C13</f>
        <v>1.7983620730359633E-3</v>
      </c>
      <c r="G4">
        <f>Smilodon_fatalis_stat!D13</f>
        <v>1.4384893213563304E-5</v>
      </c>
    </row>
    <row r="5" spans="1:7" x14ac:dyDescent="0.4">
      <c r="A5" s="2" t="s">
        <v>14</v>
      </c>
      <c r="B5">
        <f>Smilodon_fatalis_raw!J11</f>
        <v>208.55</v>
      </c>
      <c r="C5" s="1" t="str">
        <f>Smilodon_fatalis_raw!K11</f>
        <v>Adult_Smilo</v>
      </c>
      <c r="D5">
        <f>Smilodon_fatalis_stat!C14</f>
        <v>0.22149714865251524</v>
      </c>
      <c r="E5">
        <f>Smilodon_fatalis_stat!D14</f>
        <v>4.9235364001030794E-4</v>
      </c>
      <c r="F5">
        <f>Smilodon_fatalis_stat!C17</f>
        <v>6.8700056738227452E-3</v>
      </c>
      <c r="G5">
        <f>Smilodon_fatalis_stat!D17</f>
        <v>5.0660665825886707E-5</v>
      </c>
    </row>
    <row r="6" spans="1:7" x14ac:dyDescent="0.4">
      <c r="A6" s="4" t="s">
        <v>31</v>
      </c>
      <c r="B6">
        <f>Smilodon_fatalis_raw!J14</f>
        <v>173.214</v>
      </c>
      <c r="C6" s="1" t="str">
        <f>Smilodon_fatalis_raw!K14</f>
        <v>Adult_Smilo</v>
      </c>
      <c r="D6">
        <f>Smilodon_fatalis_stat!C18</f>
        <v>0.22330385024685548</v>
      </c>
      <c r="E6">
        <f>Smilodon_fatalis_stat!D18</f>
        <v>6.6847548073511998E-4</v>
      </c>
      <c r="F6">
        <f>Smilodon_fatalis_stat!C21</f>
        <v>8.6010608488178923E-4</v>
      </c>
      <c r="G6">
        <f>Smilodon_fatalis_stat!D21</f>
        <v>2.5134218958612126E-5</v>
      </c>
    </row>
    <row r="7" spans="1:7" x14ac:dyDescent="0.4">
      <c r="A7" s="2" t="s">
        <v>34</v>
      </c>
      <c r="B7">
        <f>Smilodon_fatalis_raw!J17</f>
        <v>92.236000000000004</v>
      </c>
      <c r="C7" s="1" t="str">
        <f>Smilodon_fatalis_raw!K17</f>
        <v>Juv_Smilo</v>
      </c>
      <c r="D7">
        <f>Smilodon_fatalis_stat!C22</f>
        <v>9.9142723126701346E-2</v>
      </c>
      <c r="E7">
        <f>Smilodon_fatalis_stat!D22</f>
        <v>1.2626699275257989E-4</v>
      </c>
      <c r="F7">
        <f>Smilodon_fatalis_stat!C25</f>
        <v>2.7962460804032783E-3</v>
      </c>
      <c r="G7">
        <f>Smilodon_fatalis_stat!D25</f>
        <v>5.9256290097529485E-7</v>
      </c>
    </row>
    <row r="8" spans="1:7" x14ac:dyDescent="0.4">
      <c r="A8" s="4" t="s">
        <v>36</v>
      </c>
      <c r="B8">
        <f>Smilodon_fatalis_raw!J20</f>
        <v>155.86099999999999</v>
      </c>
      <c r="C8" s="1" t="str">
        <f>Smilodon_fatalis_raw!K20</f>
        <v>Juv_Smilo</v>
      </c>
      <c r="D8">
        <f>Smilodon_fatalis_stat!C26</f>
        <v>0.13430326754449054</v>
      </c>
      <c r="E8">
        <f>Smilodon_fatalis_stat!D26</f>
        <v>2.4588167305944014E-4</v>
      </c>
      <c r="F8">
        <f>Smilodon_fatalis_stat!C29</f>
        <v>6.8428875907308067E-4</v>
      </c>
      <c r="G8">
        <f>Smilodon_fatalis_stat!D29</f>
        <v>9.8345787960072849E-6</v>
      </c>
    </row>
  </sheetData>
  <pageMargins left="0.7" right="0.7" top="0.75" bottom="0.75" header="0.3" footer="0.3"/>
  <ignoredErrors>
    <ignoredError sqref="B4:C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5433-6FF9-4662-BFB6-EAE5DA35AC8F}">
  <dimension ref="A1:O27"/>
  <sheetViews>
    <sheetView workbookViewId="0">
      <selection activeCell="B22" sqref="B22"/>
    </sheetView>
  </sheetViews>
  <sheetFormatPr baseColWidth="10" defaultColWidth="11.3828125" defaultRowHeight="14.6" x14ac:dyDescent="0.4"/>
  <cols>
    <col min="1" max="1" width="21.69140625" style="1" customWidth="1"/>
    <col min="2" max="2" width="21" style="9" customWidth="1"/>
    <col min="3" max="3" width="13.69140625" style="22" bestFit="1" customWidth="1"/>
    <col min="4" max="4" width="15.15234375" style="18" customWidth="1"/>
    <col min="5" max="5" width="10.53515625" style="18" bestFit="1" customWidth="1"/>
    <col min="6" max="6" width="9.53515625" style="18" bestFit="1" customWidth="1"/>
    <col min="7" max="7" width="16.69140625" style="18" customWidth="1"/>
    <col min="8" max="8" width="20.15234375" style="18" customWidth="1"/>
    <col min="9" max="9" width="10.53515625" style="27" customWidth="1"/>
    <col min="10" max="10" width="11.3046875" style="18" customWidth="1"/>
    <col min="11" max="11" width="10.69140625" style="9" customWidth="1"/>
    <col min="12" max="12" width="11.3046875" style="22" customWidth="1"/>
    <col min="15" max="15" width="13.69140625" customWidth="1"/>
  </cols>
  <sheetData>
    <row r="1" spans="1:12" x14ac:dyDescent="0.4">
      <c r="B1" s="10" t="s">
        <v>38</v>
      </c>
      <c r="C1" s="19" t="s">
        <v>17</v>
      </c>
      <c r="D1" s="15" t="s">
        <v>15</v>
      </c>
      <c r="E1" s="15" t="s">
        <v>1</v>
      </c>
      <c r="F1" s="15" t="s">
        <v>2</v>
      </c>
      <c r="G1" s="15" t="s">
        <v>3</v>
      </c>
      <c r="H1" s="15" t="s">
        <v>16</v>
      </c>
      <c r="I1" s="24" t="s">
        <v>4</v>
      </c>
      <c r="J1" s="15" t="s">
        <v>5</v>
      </c>
      <c r="K1" s="10" t="s">
        <v>6</v>
      </c>
      <c r="L1" s="19" t="s">
        <v>9</v>
      </c>
    </row>
    <row r="2" spans="1:12" s="7" customFormat="1" x14ac:dyDescent="0.4">
      <c r="A2" s="6" t="s">
        <v>25</v>
      </c>
      <c r="B2" s="11" t="s">
        <v>11</v>
      </c>
      <c r="C2" s="20">
        <v>100012</v>
      </c>
      <c r="D2" s="16">
        <v>73.021100000000004</v>
      </c>
      <c r="E2" s="16">
        <v>551.24171999999999</v>
      </c>
      <c r="F2" s="16">
        <f>D2/E2</f>
        <v>0.13246657020081862</v>
      </c>
      <c r="G2" s="16">
        <v>144.04900000000001</v>
      </c>
      <c r="H2" s="16">
        <v>31009.856465000001</v>
      </c>
      <c r="I2" s="25">
        <f t="shared" ref="I2:I8" si="0">G2/H2</f>
        <v>4.6452649712385571E-3</v>
      </c>
      <c r="J2" s="16">
        <v>91.563999999999993</v>
      </c>
      <c r="K2" s="11" t="s">
        <v>26</v>
      </c>
      <c r="L2" s="20">
        <v>279082</v>
      </c>
    </row>
    <row r="3" spans="1:12" s="7" customFormat="1" x14ac:dyDescent="0.4">
      <c r="A3" s="6"/>
      <c r="B3" s="14" t="s">
        <v>10</v>
      </c>
      <c r="C3" s="20">
        <v>200024</v>
      </c>
      <c r="D3" s="29">
        <v>71.754000000000005</v>
      </c>
      <c r="E3" s="16">
        <v>551.24171999999999</v>
      </c>
      <c r="F3" s="16">
        <f>D3/E3</f>
        <v>0.13016794157017</v>
      </c>
      <c r="G3" s="29">
        <v>144.97800000000001</v>
      </c>
      <c r="H3" s="16">
        <v>31009.856465000001</v>
      </c>
      <c r="I3" s="25">
        <f t="shared" si="0"/>
        <v>4.6752231879445437E-3</v>
      </c>
      <c r="J3" s="16">
        <v>92.563999999999993</v>
      </c>
      <c r="K3" s="11" t="s">
        <v>26</v>
      </c>
      <c r="L3" s="28">
        <v>728712</v>
      </c>
    </row>
    <row r="4" spans="1:12" s="7" customFormat="1" x14ac:dyDescent="0.4">
      <c r="A4" s="6"/>
      <c r="B4" s="14" t="s">
        <v>8</v>
      </c>
      <c r="C4" s="20">
        <v>299980</v>
      </c>
      <c r="D4" s="29">
        <v>68.613100000000003</v>
      </c>
      <c r="E4" s="16">
        <v>551.24171999999999</v>
      </c>
      <c r="F4" s="16"/>
      <c r="G4" s="29">
        <v>151.042</v>
      </c>
      <c r="H4" s="16">
        <v>31009.856465000001</v>
      </c>
      <c r="I4" s="25">
        <f t="shared" si="0"/>
        <v>4.8707739157218318E-3</v>
      </c>
      <c r="J4" s="16">
        <v>93.563999999999993</v>
      </c>
      <c r="K4" s="11" t="s">
        <v>26</v>
      </c>
      <c r="L4" s="28">
        <v>1363552</v>
      </c>
    </row>
    <row r="5" spans="1:12" x14ac:dyDescent="0.4">
      <c r="A5" s="1" t="s">
        <v>27</v>
      </c>
      <c r="B5" s="49" t="s">
        <v>11</v>
      </c>
      <c r="C5" s="21">
        <v>99988</v>
      </c>
      <c r="D5" s="18">
        <v>468.51900000000001</v>
      </c>
      <c r="E5" s="18">
        <v>2481.8407499999998</v>
      </c>
      <c r="F5" s="18">
        <f>D5/E5</f>
        <v>0.1887788328078665</v>
      </c>
      <c r="G5" s="18">
        <v>226.458</v>
      </c>
      <c r="H5" s="18">
        <v>190307.07835600001</v>
      </c>
      <c r="I5" s="27">
        <f t="shared" si="0"/>
        <v>1.1899609933392697E-3</v>
      </c>
      <c r="J5" s="18">
        <v>158.04300000000001</v>
      </c>
      <c r="K5" s="9" t="s">
        <v>26</v>
      </c>
      <c r="L5" s="22">
        <v>394400</v>
      </c>
    </row>
    <row r="6" spans="1:12" x14ac:dyDescent="0.4">
      <c r="B6" s="13" t="s">
        <v>10</v>
      </c>
      <c r="C6" s="21">
        <v>203437</v>
      </c>
      <c r="D6" s="18">
        <v>453.96699999999998</v>
      </c>
      <c r="E6" s="18">
        <v>2481.8407499999998</v>
      </c>
      <c r="F6" s="18">
        <f>D6/E6</f>
        <v>0.18291544290261172</v>
      </c>
      <c r="G6" s="18">
        <v>239.8</v>
      </c>
      <c r="H6" s="18">
        <v>190307.07835600001</v>
      </c>
      <c r="I6" s="27">
        <f t="shared" si="0"/>
        <v>1.2600687377030482E-3</v>
      </c>
      <c r="J6" s="18">
        <v>159.04300000000001</v>
      </c>
      <c r="K6" s="9" t="s">
        <v>26</v>
      </c>
      <c r="L6" s="22">
        <v>959731</v>
      </c>
    </row>
    <row r="7" spans="1:12" x14ac:dyDescent="0.4">
      <c r="B7" s="13" t="s">
        <v>8</v>
      </c>
      <c r="C7" s="21">
        <v>303523</v>
      </c>
      <c r="D7" s="18">
        <v>445.03399999999999</v>
      </c>
      <c r="E7" s="18">
        <v>2481.8407499999998</v>
      </c>
      <c r="F7" s="18">
        <f>D7/E7</f>
        <v>0.17931609834353796</v>
      </c>
      <c r="G7" s="18">
        <v>236.89099999999999</v>
      </c>
      <c r="H7" s="18">
        <v>190307.07835600001</v>
      </c>
      <c r="I7" s="27">
        <f t="shared" si="0"/>
        <v>1.2447829163603535E-3</v>
      </c>
      <c r="J7" s="18">
        <v>160.04300000000001</v>
      </c>
      <c r="K7" s="9" t="s">
        <v>26</v>
      </c>
      <c r="L7" s="22">
        <v>1656575</v>
      </c>
    </row>
    <row r="8" spans="1:12" s="7" customFormat="1" x14ac:dyDescent="0.4">
      <c r="A8" s="7" t="s">
        <v>28</v>
      </c>
      <c r="B8" s="14" t="s">
        <v>11</v>
      </c>
      <c r="C8" s="20">
        <v>96030</v>
      </c>
      <c r="D8" s="16">
        <v>140.75700000000001</v>
      </c>
      <c r="E8" s="16">
        <v>912.48716999999999</v>
      </c>
      <c r="F8" s="16">
        <f>D8/E8</f>
        <v>0.15425641546280591</v>
      </c>
      <c r="G8" s="16">
        <v>162.03700000000001</v>
      </c>
      <c r="H8" s="16">
        <v>53889.592231000002</v>
      </c>
      <c r="I8" s="25">
        <f t="shared" si="0"/>
        <v>3.0068329206393248E-3</v>
      </c>
      <c r="J8" s="16">
        <v>106.492</v>
      </c>
      <c r="K8" s="11" t="s">
        <v>26</v>
      </c>
      <c r="L8" s="20">
        <v>276323</v>
      </c>
    </row>
    <row r="9" spans="1:12" s="7" customFormat="1" x14ac:dyDescent="0.4">
      <c r="A9" s="6"/>
      <c r="B9" s="14" t="s">
        <v>10</v>
      </c>
      <c r="C9" s="20">
        <v>200018</v>
      </c>
      <c r="D9" s="16">
        <v>139.33799999999999</v>
      </c>
      <c r="E9" s="16">
        <v>912.48716999999999</v>
      </c>
      <c r="F9" s="16">
        <f t="shared" ref="F9:F10" si="1">D9/E9</f>
        <v>0.15270132510465872</v>
      </c>
      <c r="G9" s="16">
        <v>149.31370000000001</v>
      </c>
      <c r="H9" s="16">
        <v>53889.592231000002</v>
      </c>
      <c r="I9" s="25">
        <f t="shared" ref="I9:I10" si="2">G9/H9</f>
        <v>2.7707335279131555E-3</v>
      </c>
      <c r="J9" s="16">
        <v>107.492</v>
      </c>
      <c r="K9" s="11" t="s">
        <v>26</v>
      </c>
      <c r="L9" s="20">
        <v>767217</v>
      </c>
    </row>
    <row r="10" spans="1:12" s="7" customFormat="1" x14ac:dyDescent="0.4">
      <c r="A10" s="6"/>
      <c r="B10" s="14" t="s">
        <v>8</v>
      </c>
      <c r="C10" s="20">
        <v>300026</v>
      </c>
      <c r="D10" s="16">
        <v>139.61099999999999</v>
      </c>
      <c r="E10" s="16">
        <v>912.48716999999999</v>
      </c>
      <c r="F10" s="16">
        <f t="shared" si="1"/>
        <v>0.15300050739343546</v>
      </c>
      <c r="G10" s="16">
        <v>150.654</v>
      </c>
      <c r="H10" s="16">
        <v>53889.592231000002</v>
      </c>
      <c r="I10" s="25">
        <f t="shared" si="2"/>
        <v>2.7956047496929515E-3</v>
      </c>
      <c r="J10" s="16">
        <v>108.492</v>
      </c>
      <c r="K10" s="11" t="s">
        <v>26</v>
      </c>
      <c r="L10" s="20">
        <v>1415813</v>
      </c>
    </row>
    <row r="11" spans="1:12" x14ac:dyDescent="0.4">
      <c r="A11" s="1" t="s">
        <v>29</v>
      </c>
      <c r="B11" s="51" t="s">
        <v>11</v>
      </c>
      <c r="C11" s="22">
        <v>100078</v>
      </c>
      <c r="D11" s="18">
        <v>778.39800000000002</v>
      </c>
      <c r="E11" s="18">
        <v>4414.60869</v>
      </c>
      <c r="F11" s="18">
        <f>D11/E11</f>
        <v>0.17632321563703532</v>
      </c>
      <c r="G11" s="18">
        <v>1653.05</v>
      </c>
      <c r="H11" s="18">
        <v>239152.80514800001</v>
      </c>
      <c r="I11" s="27">
        <f>G11/H11</f>
        <v>6.9121079260475657E-3</v>
      </c>
      <c r="J11" s="18">
        <v>198.64699999999999</v>
      </c>
      <c r="K11" s="9" t="s">
        <v>30</v>
      </c>
      <c r="L11" s="22">
        <v>253885</v>
      </c>
    </row>
    <row r="12" spans="1:12" x14ac:dyDescent="0.4">
      <c r="B12" s="9" t="s">
        <v>10</v>
      </c>
      <c r="C12" s="22">
        <v>199976</v>
      </c>
      <c r="D12" s="18">
        <v>788.45399999999995</v>
      </c>
      <c r="E12" s="18">
        <v>4414.60869</v>
      </c>
      <c r="F12" s="18">
        <f>D12/E12</f>
        <v>0.17860110722520231</v>
      </c>
      <c r="G12" s="18">
        <v>1878.52</v>
      </c>
      <c r="H12" s="18">
        <v>239152.80514800001</v>
      </c>
      <c r="I12" s="27">
        <f>G12/H12</f>
        <v>7.8548942749698276E-3</v>
      </c>
      <c r="J12" s="18">
        <v>199.64699999999999</v>
      </c>
      <c r="K12" s="9" t="s">
        <v>30</v>
      </c>
      <c r="L12" s="22">
        <v>601272</v>
      </c>
    </row>
    <row r="13" spans="1:12" x14ac:dyDescent="0.4">
      <c r="B13" s="9" t="s">
        <v>8</v>
      </c>
      <c r="C13" s="22">
        <v>300102</v>
      </c>
      <c r="D13" s="18">
        <v>785.99</v>
      </c>
      <c r="E13" s="18">
        <v>4414.60869</v>
      </c>
      <c r="F13" s="18">
        <f>D13/E13</f>
        <v>0.1780429603603213</v>
      </c>
      <c r="G13" s="18">
        <v>1943.25</v>
      </c>
      <c r="H13" s="18">
        <v>239152.80514800001</v>
      </c>
      <c r="I13" s="27">
        <f>G13/H13</f>
        <v>8.1255580456077742E-3</v>
      </c>
      <c r="J13" s="18">
        <v>200.64699999999999</v>
      </c>
      <c r="K13" s="9" t="s">
        <v>30</v>
      </c>
      <c r="L13" s="22">
        <v>1058353</v>
      </c>
    </row>
    <row r="14" spans="1:12" s="7" customFormat="1" x14ac:dyDescent="0.4">
      <c r="A14" s="6" t="s">
        <v>33</v>
      </c>
      <c r="B14" s="11" t="s">
        <v>11</v>
      </c>
      <c r="C14" s="20">
        <v>99984</v>
      </c>
      <c r="D14" s="16">
        <v>497.07</v>
      </c>
      <c r="E14" s="16">
        <v>3105.2386200000001</v>
      </c>
      <c r="F14" s="16">
        <f>D14/E14</f>
        <v>0.16007465474585653</v>
      </c>
      <c r="G14" s="16">
        <v>1592.39</v>
      </c>
      <c r="H14" s="16">
        <v>196333.75961199999</v>
      </c>
      <c r="I14" s="25">
        <f>G14/H14</f>
        <v>8.110627551506799E-3</v>
      </c>
      <c r="J14" s="16">
        <v>190.61099999999999</v>
      </c>
      <c r="K14" s="11" t="s">
        <v>30</v>
      </c>
      <c r="L14" s="20">
        <v>272106</v>
      </c>
    </row>
    <row r="15" spans="1:12" s="7" customFormat="1" x14ac:dyDescent="0.4">
      <c r="A15" s="6"/>
      <c r="B15" s="11" t="s">
        <v>10</v>
      </c>
      <c r="C15" s="20">
        <v>197236</v>
      </c>
      <c r="D15" s="16">
        <v>503.24599999999998</v>
      </c>
      <c r="E15" s="16">
        <v>3105.2386200000001</v>
      </c>
      <c r="F15" s="16">
        <f t="shared" ref="F15:F16" si="3">D15/E15</f>
        <v>0.16206355181812082</v>
      </c>
      <c r="G15" s="16">
        <v>1658.2539999999999</v>
      </c>
      <c r="H15" s="16">
        <v>196333.75961199999</v>
      </c>
      <c r="I15" s="25">
        <f t="shared" ref="I15:I16" si="4">G15/H15</f>
        <v>8.4460971117605328E-3</v>
      </c>
      <c r="J15" s="16">
        <v>191.61099999999999</v>
      </c>
      <c r="K15" s="11" t="s">
        <v>30</v>
      </c>
      <c r="L15" s="20">
        <v>935124</v>
      </c>
    </row>
    <row r="16" spans="1:12" s="7" customFormat="1" x14ac:dyDescent="0.4">
      <c r="A16" s="6"/>
      <c r="B16" s="11" t="s">
        <v>8</v>
      </c>
      <c r="C16" s="20">
        <v>299994</v>
      </c>
      <c r="D16" s="16">
        <v>499.2115</v>
      </c>
      <c r="E16" s="16">
        <v>3105.2386200000001</v>
      </c>
      <c r="F16" s="16">
        <f t="shared" si="3"/>
        <v>0.16076429578864376</v>
      </c>
      <c r="G16" s="16">
        <v>1672.1559999999999</v>
      </c>
      <c r="H16" s="16">
        <v>196333.75961199999</v>
      </c>
      <c r="I16" s="25">
        <f t="shared" si="4"/>
        <v>8.516905107428082E-3</v>
      </c>
      <c r="J16" s="16">
        <v>192.61099999999999</v>
      </c>
      <c r="K16" s="11" t="s">
        <v>30</v>
      </c>
      <c r="L16" s="20">
        <v>1520018</v>
      </c>
    </row>
    <row r="17" spans="1:15" x14ac:dyDescent="0.4">
      <c r="A17" t="s">
        <v>35</v>
      </c>
      <c r="B17" s="9" t="s">
        <v>11</v>
      </c>
      <c r="C17" s="22">
        <v>99980</v>
      </c>
      <c r="D17" s="18">
        <v>373.899</v>
      </c>
      <c r="E17" s="18">
        <v>2266.4253600000002</v>
      </c>
      <c r="F17" s="18">
        <f>D17/E17</f>
        <v>0.16497300400839143</v>
      </c>
      <c r="G17" s="18">
        <v>353.23599999999999</v>
      </c>
      <c r="H17" s="18">
        <v>192072.31812800001</v>
      </c>
      <c r="I17" s="27">
        <f>G17/H17</f>
        <v>1.8390781318346871E-3</v>
      </c>
      <c r="J17" s="18">
        <v>97.132000000000005</v>
      </c>
      <c r="K17" s="9" t="s">
        <v>26</v>
      </c>
      <c r="L17" s="22">
        <v>308294</v>
      </c>
    </row>
    <row r="18" spans="1:15" x14ac:dyDescent="0.4">
      <c r="B18" s="9" t="s">
        <v>10</v>
      </c>
      <c r="C18" s="22">
        <v>172114</v>
      </c>
      <c r="D18" s="18">
        <v>413.76400000000001</v>
      </c>
      <c r="E18" s="18">
        <v>2266.4253600000002</v>
      </c>
      <c r="F18" s="18">
        <f>D18/E18</f>
        <v>0.18256237655229907</v>
      </c>
      <c r="G18" s="18">
        <v>357.91199999999998</v>
      </c>
      <c r="H18" s="18">
        <v>192072.31812800001</v>
      </c>
      <c r="I18" s="27">
        <f>G18/H18</f>
        <v>1.8634231287898643E-3</v>
      </c>
      <c r="J18" s="18">
        <v>98.132000000000005</v>
      </c>
      <c r="K18" s="9" t="s">
        <v>26</v>
      </c>
      <c r="L18" s="22">
        <v>667000</v>
      </c>
    </row>
    <row r="19" spans="1:15" x14ac:dyDescent="0.4">
      <c r="B19" s="9" t="s">
        <v>8</v>
      </c>
      <c r="C19" s="22">
        <v>299998</v>
      </c>
      <c r="D19" s="18">
        <v>361.75099999999998</v>
      </c>
      <c r="E19" s="18">
        <v>2266.4253600000002</v>
      </c>
      <c r="F19" s="18">
        <f>D19/E19</f>
        <v>0.15961302162626698</v>
      </c>
      <c r="G19" s="18">
        <v>421.14699999999999</v>
      </c>
      <c r="H19" s="18">
        <v>192072.31812800001</v>
      </c>
      <c r="I19" s="27">
        <f>G19/H19</f>
        <v>2.1926480822673311E-3</v>
      </c>
      <c r="J19" s="18">
        <v>99.132000000000005</v>
      </c>
      <c r="K19" s="9" t="s">
        <v>26</v>
      </c>
      <c r="L19" s="22">
        <v>1351186</v>
      </c>
    </row>
    <row r="20" spans="1:15" s="7" customFormat="1" x14ac:dyDescent="0.4">
      <c r="A20" s="6" t="s">
        <v>37</v>
      </c>
      <c r="B20" s="11" t="s">
        <v>11</v>
      </c>
      <c r="C20" s="20"/>
      <c r="D20" s="16"/>
      <c r="E20" s="16"/>
      <c r="F20" s="16"/>
      <c r="G20" s="16"/>
      <c r="H20" s="16"/>
      <c r="I20" s="25"/>
      <c r="J20" s="16"/>
      <c r="K20" s="11"/>
      <c r="L20" s="20"/>
    </row>
    <row r="21" spans="1:15" s="7" customFormat="1" x14ac:dyDescent="0.4">
      <c r="A21" s="6"/>
      <c r="B21" s="11" t="s">
        <v>10</v>
      </c>
      <c r="C21" s="20"/>
      <c r="D21" s="16"/>
      <c r="E21" s="16"/>
      <c r="F21" s="16"/>
      <c r="G21" s="16"/>
      <c r="H21" s="16"/>
      <c r="I21" s="25"/>
      <c r="J21" s="16"/>
      <c r="K21" s="11"/>
      <c r="L21" s="20"/>
    </row>
    <row r="22" spans="1:15" s="7" customFormat="1" x14ac:dyDescent="0.4">
      <c r="A22" s="6"/>
      <c r="B22" s="11" t="s">
        <v>8</v>
      </c>
      <c r="C22" s="20"/>
      <c r="D22" s="16"/>
      <c r="E22" s="16"/>
      <c r="F22" s="16"/>
      <c r="G22" s="16"/>
      <c r="H22" s="16"/>
      <c r="I22" s="25"/>
      <c r="J22" s="16"/>
      <c r="K22" s="11"/>
      <c r="L22" s="20"/>
    </row>
    <row r="24" spans="1:15" ht="15" thickBot="1" x14ac:dyDescent="0.45"/>
    <row r="25" spans="1:15" x14ac:dyDescent="0.4">
      <c r="M25" s="31" t="s">
        <v>39</v>
      </c>
      <c r="N25" s="32" t="s">
        <v>11</v>
      </c>
      <c r="O25" s="38">
        <f>AVERAGE(L20,L14,L17,L11,L8,L5,L2)</f>
        <v>297348.33333333331</v>
      </c>
    </row>
    <row r="26" spans="1:15" x14ac:dyDescent="0.4">
      <c r="M26" s="33"/>
      <c r="N26" s="34" t="s">
        <v>10</v>
      </c>
      <c r="O26" s="39">
        <f>AVERAGE(L15,L18,L21,L12,L9,L3,L6)</f>
        <v>776509.33333333337</v>
      </c>
    </row>
    <row r="27" spans="1:15" ht="15" thickBot="1" x14ac:dyDescent="0.45">
      <c r="M27" s="35"/>
      <c r="N27" s="36" t="s">
        <v>8</v>
      </c>
      <c r="O27" s="40">
        <f>AVERAGE(L22,L16,L19,L13,L10,L7,L4)</f>
        <v>1394249.5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7C4D-0D69-4385-BEC9-9B5247CDC941}">
  <dimension ref="A1:E36"/>
  <sheetViews>
    <sheetView tabSelected="1" topLeftCell="A15" workbookViewId="0">
      <selection activeCell="A26" sqref="A26:E36"/>
    </sheetView>
  </sheetViews>
  <sheetFormatPr baseColWidth="10" defaultColWidth="11.3828125" defaultRowHeight="14.6" x14ac:dyDescent="0.4"/>
  <cols>
    <col min="1" max="1" width="19.3828125" style="2" customWidth="1"/>
  </cols>
  <sheetData>
    <row r="1" spans="1:4" s="4" customFormat="1" x14ac:dyDescent="0.4">
      <c r="A1" s="2" t="s">
        <v>22</v>
      </c>
      <c r="C1" s="4" t="s">
        <v>2</v>
      </c>
      <c r="D1" s="2" t="s">
        <v>4</v>
      </c>
    </row>
    <row r="2" spans="1:4" ht="15.9" x14ac:dyDescent="0.45">
      <c r="A2" s="1" t="s">
        <v>25</v>
      </c>
      <c r="B2" s="3" t="s">
        <v>18</v>
      </c>
      <c r="C2">
        <f>AVERAGE(Panthera_leo_raw!F2:F4)</f>
        <v>0.13131725588549431</v>
      </c>
      <c r="D2">
        <f>AVERAGE(Panthera_leo_raw!I2:I4)</f>
        <v>4.7304206916349775E-3</v>
      </c>
    </row>
    <row r="3" spans="1:4" ht="15.9" x14ac:dyDescent="0.45">
      <c r="B3" s="3" t="s">
        <v>19</v>
      </c>
      <c r="C3">
        <f>STDEVA(Panthera_leo_raw!F2:F4)</f>
        <v>1.6253758921611825E-3</v>
      </c>
      <c r="D3">
        <f>STDEVA(Panthera_leo_raw!I2:I4)</f>
        <v>1.2246895247666555E-4</v>
      </c>
    </row>
    <row r="4" spans="1:4" ht="15.9" x14ac:dyDescent="0.45">
      <c r="B4" s="3" t="s">
        <v>20</v>
      </c>
      <c r="C4">
        <f>STDEVA((Panthera_leo_raw!F2:F4))/SQRT(COUNT((Panthera_leo_raw!F2:F4)))</f>
        <v>1.1493143153243066E-3</v>
      </c>
      <c r="D4">
        <f>STDEVA((Panthera_leo_raw!I2:I4))/SQRT(COUNT((Panthera_leo_raw!I2:I4)))</f>
        <v>7.070748267977435E-5</v>
      </c>
    </row>
    <row r="5" spans="1:4" ht="15.9" x14ac:dyDescent="0.45">
      <c r="B5" s="3" t="s">
        <v>21</v>
      </c>
      <c r="C5">
        <f>CONFIDENCE(0.05,C3,6)</f>
        <v>1.3005476831905081E-3</v>
      </c>
      <c r="D5">
        <f>CONFIDENCE(0.05,D3,6)</f>
        <v>9.7993770656037854E-5</v>
      </c>
    </row>
    <row r="6" spans="1:4" ht="15.9" x14ac:dyDescent="0.45">
      <c r="A6" s="1" t="s">
        <v>27</v>
      </c>
      <c r="B6" s="3" t="s">
        <v>18</v>
      </c>
      <c r="C6">
        <f>AVERAGE(Panthera_leo_raw!F5:F7)</f>
        <v>0.18367012468467206</v>
      </c>
      <c r="D6">
        <f>AVERAGE(Panthera_leo_raw!I5:I7)</f>
        <v>1.2316042158008907E-3</v>
      </c>
    </row>
    <row r="7" spans="1:4" ht="15.9" x14ac:dyDescent="0.45">
      <c r="B7" s="3" t="s">
        <v>19</v>
      </c>
      <c r="C7">
        <f>STDEVA(Panthera_leo_raw!F5:F7)</f>
        <v>4.7762950421564362E-3</v>
      </c>
      <c r="D7">
        <f>STDEVA(Panthera_leo_raw!I5:I7)</f>
        <v>3.6865058880615187E-5</v>
      </c>
    </row>
    <row r="8" spans="1:4" ht="15.9" x14ac:dyDescent="0.45">
      <c r="B8" s="3" t="s">
        <v>20</v>
      </c>
      <c r="C8">
        <f>STDEVA((Panthera_leo_raw!F5:F7))/SQRT(COUNT((Panthera_leo_raw!F5:F7)))</f>
        <v>2.7575952283180934E-3</v>
      </c>
      <c r="D8">
        <f>STDEVA((Panthera_leo_raw!I5:I7))/SQRT(COUNT((Panthera_leo_raw!I5:I7)))</f>
        <v>2.1284051668414584E-5</v>
      </c>
    </row>
    <row r="9" spans="1:4" ht="15.9" x14ac:dyDescent="0.45">
      <c r="B9" s="3" t="s">
        <v>21</v>
      </c>
      <c r="C9">
        <f>CONFIDENCE(0.05,C7,6)</f>
        <v>3.8217617729344681E-3</v>
      </c>
      <c r="D9">
        <f>CONFIDENCE(0.05,D7,6)</f>
        <v>2.9497648604911905E-5</v>
      </c>
    </row>
    <row r="10" spans="1:4" ht="15.9" x14ac:dyDescent="0.45">
      <c r="A10" t="s">
        <v>28</v>
      </c>
      <c r="B10" s="3" t="s">
        <v>18</v>
      </c>
      <c r="C10">
        <f>AVERAGE(Panthera_leo_raw!F8:F10)</f>
        <v>0.15331941598696669</v>
      </c>
      <c r="D10">
        <f>AVERAGE(Panthera_leo_raw!I8:I10)</f>
        <v>2.8577237327484773E-3</v>
      </c>
    </row>
    <row r="11" spans="1:4" ht="15.9" x14ac:dyDescent="0.45">
      <c r="B11" s="3" t="s">
        <v>19</v>
      </c>
      <c r="C11">
        <f>STDEVA(Panthera_leo_raw!F8:F10)</f>
        <v>8.2513848763201094E-4</v>
      </c>
      <c r="D11">
        <f>STDEVA(Panthera_leo_raw!I8:I10)</f>
        <v>1.2972974544531415E-4</v>
      </c>
    </row>
    <row r="12" spans="1:4" ht="15.9" x14ac:dyDescent="0.45">
      <c r="B12" s="3" t="s">
        <v>20</v>
      </c>
      <c r="C12">
        <f>STDEVA((Panthera_leo_raw!F8:F10))/SQRT(COUNT((Panthera_leo_raw!F8:F10)))</f>
        <v>4.7639392795306224E-4</v>
      </c>
      <c r="D12">
        <f>STDEVA((Panthera_leo_raw!I8:I10))/SQRT(COUNT((Panthera_leo_raw!G8:I10)))</f>
        <v>4.3243248481771386E-5</v>
      </c>
    </row>
    <row r="13" spans="1:4" ht="15.9" x14ac:dyDescent="0.45">
      <c r="B13" s="3" t="s">
        <v>21</v>
      </c>
      <c r="C13">
        <f>CONFIDENCE(0.05,C11,6)</f>
        <v>6.6023616664711378E-4</v>
      </c>
      <c r="D13">
        <f>CONFIDENCE(0.05,D11,6)</f>
        <v>1.0380350827983511E-4</v>
      </c>
    </row>
    <row r="14" spans="1:4" ht="15.9" x14ac:dyDescent="0.45">
      <c r="A14" s="1" t="s">
        <v>29</v>
      </c>
      <c r="B14" s="3" t="s">
        <v>18</v>
      </c>
      <c r="C14">
        <f>AVERAGE(Panthera_leo_raw!F11:F13)</f>
        <v>0.17765576107418632</v>
      </c>
      <c r="D14">
        <f>AVERAGE(Panthera_leo_raw!I11:I13)</f>
        <v>7.6308534155417225E-3</v>
      </c>
    </row>
    <row r="15" spans="1:4" ht="15.9" x14ac:dyDescent="0.45">
      <c r="B15" s="3" t="s">
        <v>19</v>
      </c>
      <c r="C15">
        <f>STDEVA(Panthera_leo_raw!F11:F13)</f>
        <v>1.1872826063107592E-3</v>
      </c>
      <c r="D15">
        <f>STDEVA(Panthera_leo_raw!I11:I13)</f>
        <v>6.3699374265775493E-4</v>
      </c>
    </row>
    <row r="16" spans="1:4" ht="15.9" x14ac:dyDescent="0.45">
      <c r="B16" s="3" t="s">
        <v>20</v>
      </c>
      <c r="C16">
        <f>STDEVA((Panthera_leo_raw!F11:F13))/SQRT(COUNT((Panthera_leo_raw!F11:F13)))</f>
        <v>6.8547793235767737E-4</v>
      </c>
      <c r="D16">
        <f>STDEVA((Panthera_leo_raw!I11:I13))/SQRT(COUNT((Panthera_leo_raw!I11:I13)))</f>
        <v>3.6776850879556203E-4</v>
      </c>
    </row>
    <row r="17" spans="1:5" ht="15.9" x14ac:dyDescent="0.45">
      <c r="B17" s="3" t="s">
        <v>21</v>
      </c>
      <c r="C17">
        <f>CONFIDENCE(0.05,C15,6)</f>
        <v>9.500064879618146E-4</v>
      </c>
      <c r="D17">
        <f>CONFIDENCE(0.05,D15,6)</f>
        <v>5.0969178281514739E-4</v>
      </c>
    </row>
    <row r="18" spans="1:5" ht="15.9" x14ac:dyDescent="0.45">
      <c r="A18" s="1" t="s">
        <v>33</v>
      </c>
      <c r="B18" s="3" t="s">
        <v>18</v>
      </c>
      <c r="C18">
        <f>AVERAGE(Panthera_leo_raw!F14:F16)</f>
        <v>0.16096750078420705</v>
      </c>
      <c r="D18">
        <f>AVERAGE(Panthera_leo_raw!I14:I16)</f>
        <v>8.3578765902318046E-3</v>
      </c>
    </row>
    <row r="19" spans="1:5" ht="15.9" x14ac:dyDescent="0.45">
      <c r="B19" s="3" t="s">
        <v>19</v>
      </c>
      <c r="C19">
        <f>STDEVA(Panthera_leo_raw!F14:F16)</f>
        <v>1.0098995463320962E-3</v>
      </c>
      <c r="D19">
        <f>STDEVA(Panthera_leo_raw!I14:I16)</f>
        <v>2.1703112317233072E-4</v>
      </c>
    </row>
    <row r="20" spans="1:5" ht="15.9" x14ac:dyDescent="0.45">
      <c r="B20" s="3" t="s">
        <v>20</v>
      </c>
      <c r="C20">
        <f>STDEVA((Panthera_leo_raw!F14:F16))/SQRT(COUNT((Panthera_leo_raw!F14:F16)))</f>
        <v>5.8306577492931669E-4</v>
      </c>
      <c r="D20">
        <f>STDEVA((Panthera_leo_raw!I14:I16))/SQRT(COUNT((Panthera_leo_raw!I14:I16)))</f>
        <v>1.2530297738607197E-4</v>
      </c>
    </row>
    <row r="21" spans="1:5" ht="15.9" x14ac:dyDescent="0.45">
      <c r="B21" s="3" t="s">
        <v>21</v>
      </c>
      <c r="C21">
        <f>CONFIDENCE(0.05,C19,6)</f>
        <v>8.0807308732194826E-4</v>
      </c>
      <c r="D21">
        <f>CONFIDENCE(0.05,D19,6)</f>
        <v>1.7365787556175832E-4</v>
      </c>
    </row>
    <row r="22" spans="1:5" ht="15.9" x14ac:dyDescent="0.45">
      <c r="A22" t="s">
        <v>35</v>
      </c>
      <c r="B22" s="3" t="s">
        <v>18</v>
      </c>
      <c r="C22">
        <f>AVERAGE(Panthera_leo_raw!F17:F19)</f>
        <v>0.16904946739565249</v>
      </c>
      <c r="D22">
        <f>AVERAGE(Panthera_leo_raw!I17:I19)</f>
        <v>1.9650497809639606E-3</v>
      </c>
    </row>
    <row r="23" spans="1:5" ht="15.9" x14ac:dyDescent="0.45">
      <c r="B23" s="3" t="s">
        <v>19</v>
      </c>
      <c r="C23">
        <f>STDEVA(Panthera_leo_raw!F17:F19)</f>
        <v>1.2005473259768158E-2</v>
      </c>
      <c r="D23">
        <f>STDEVA(Panthera_leo_raw!I17:I19)</f>
        <v>1.9748141630624813E-4</v>
      </c>
    </row>
    <row r="24" spans="1:5" ht="15.9" x14ac:dyDescent="0.45">
      <c r="B24" s="3" t="s">
        <v>20</v>
      </c>
      <c r="C24">
        <f>STDEVA((Panthera_leo_raw!F17:F19))/SQRT(COUNT((Panthera_leo_raw!F17:F19)))</f>
        <v>6.931363218276E-3</v>
      </c>
      <c r="D24">
        <f>STDEVA((Panthera_leo_raw!I17:I19))/SQRT(COUNT((Panthera_leo_raw!I17:I19)))</f>
        <v>1.1401594886436092E-4</v>
      </c>
    </row>
    <row r="25" spans="1:5" ht="15.9" x14ac:dyDescent="0.45">
      <c r="B25" s="3" t="s">
        <v>21</v>
      </c>
      <c r="C25">
        <f>CONFIDENCE(0.05,C23,6)</f>
        <v>9.606202792165397E-3</v>
      </c>
      <c r="D25">
        <f>CONFIDENCE(0.05,D23,6)</f>
        <v>1.5801513956797508E-4</v>
      </c>
    </row>
    <row r="26" spans="1:5" ht="15.9" x14ac:dyDescent="0.45">
      <c r="A26" s="53"/>
      <c r="B26" s="54"/>
      <c r="C26" s="55"/>
      <c r="D26" s="55"/>
      <c r="E26" s="55"/>
    </row>
    <row r="27" spans="1:5" ht="15.9" x14ac:dyDescent="0.45">
      <c r="A27" s="56"/>
      <c r="B27" s="54"/>
      <c r="C27" s="55"/>
      <c r="D27" s="55"/>
      <c r="E27" s="55"/>
    </row>
    <row r="28" spans="1:5" ht="15.9" x14ac:dyDescent="0.45">
      <c r="A28" s="56"/>
      <c r="B28" s="54"/>
      <c r="C28" s="55"/>
      <c r="D28" s="55"/>
      <c r="E28" s="55"/>
    </row>
    <row r="29" spans="1:5" ht="15.9" x14ac:dyDescent="0.45">
      <c r="A29" s="56"/>
      <c r="B29" s="54"/>
      <c r="C29" s="55"/>
      <c r="D29" s="55"/>
      <c r="E29" s="55"/>
    </row>
    <row r="30" spans="1:5" ht="15.9" x14ac:dyDescent="0.45">
      <c r="A30" s="53"/>
      <c r="B30" s="54"/>
      <c r="C30" s="55"/>
      <c r="D30" s="55"/>
      <c r="E30" s="55"/>
    </row>
    <row r="31" spans="1:5" ht="15.9" x14ac:dyDescent="0.45">
      <c r="A31" s="56"/>
      <c r="B31" s="54"/>
      <c r="C31" s="55"/>
      <c r="D31" s="55"/>
      <c r="E31" s="55"/>
    </row>
    <row r="32" spans="1:5" ht="15.9" x14ac:dyDescent="0.45">
      <c r="A32" s="56"/>
      <c r="B32" s="54"/>
      <c r="C32" s="55"/>
      <c r="D32" s="55"/>
      <c r="E32" s="55"/>
    </row>
    <row r="33" spans="1:5" ht="15.9" x14ac:dyDescent="0.45">
      <c r="A33" s="56"/>
      <c r="B33" s="54"/>
      <c r="C33" s="55"/>
      <c r="D33" s="55"/>
      <c r="E33" s="55"/>
    </row>
    <row r="34" spans="1:5" x14ac:dyDescent="0.4">
      <c r="A34" s="56"/>
      <c r="B34" s="55"/>
      <c r="C34" s="55"/>
      <c r="D34" s="55"/>
      <c r="E34" s="55"/>
    </row>
    <row r="35" spans="1:5" x14ac:dyDescent="0.4">
      <c r="A35" s="56"/>
      <c r="B35" s="55"/>
      <c r="C35" s="55"/>
      <c r="D35" s="55"/>
      <c r="E35" s="55"/>
    </row>
    <row r="36" spans="1:5" x14ac:dyDescent="0.4">
      <c r="A36" s="56"/>
      <c r="B36" s="55"/>
      <c r="C36" s="55"/>
      <c r="D36" s="55"/>
      <c r="E36" s="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D4F1-3B28-49BF-A03B-E119E69FE8FD}">
  <dimension ref="A1:G7"/>
  <sheetViews>
    <sheetView workbookViewId="0">
      <selection activeCell="F13" sqref="F13"/>
    </sheetView>
  </sheetViews>
  <sheetFormatPr baseColWidth="10" defaultColWidth="11.3828125" defaultRowHeight="14.6" x14ac:dyDescent="0.4"/>
  <cols>
    <col min="1" max="1" width="22.84375" customWidth="1"/>
    <col min="7" max="7" width="15.53515625" customWidth="1"/>
  </cols>
  <sheetData>
    <row r="1" spans="1:7" s="4" customFormat="1" x14ac:dyDescent="0.4">
      <c r="A1" s="4" t="s">
        <v>22</v>
      </c>
      <c r="B1" s="4" t="s">
        <v>5</v>
      </c>
      <c r="C1" s="4" t="s">
        <v>6</v>
      </c>
      <c r="D1" s="4" t="s">
        <v>2</v>
      </c>
      <c r="E1" s="2" t="s">
        <v>4</v>
      </c>
      <c r="F1" s="4" t="s">
        <v>23</v>
      </c>
      <c r="G1" s="2" t="s">
        <v>24</v>
      </c>
    </row>
    <row r="2" spans="1:7" x14ac:dyDescent="0.4">
      <c r="A2" s="1" t="s">
        <v>25</v>
      </c>
      <c r="B2">
        <f>Panthera_leo_raw!J2</f>
        <v>91.563999999999993</v>
      </c>
      <c r="C2" s="1" t="str">
        <f>Panthera_leo_raw!K2</f>
        <v>juv_lion</v>
      </c>
      <c r="D2">
        <f>Panthera_leo_stat!C2</f>
        <v>0.13131725588549431</v>
      </c>
      <c r="E2">
        <f>Panthera_leo_stat!D2</f>
        <v>4.7304206916349775E-3</v>
      </c>
      <c r="F2">
        <f>Panthera_leo_stat!C5</f>
        <v>1.3005476831905081E-3</v>
      </c>
      <c r="G2">
        <f>Panthera_leo_stat!D5</f>
        <v>9.7993770656037854E-5</v>
      </c>
    </row>
    <row r="3" spans="1:7" x14ac:dyDescent="0.4">
      <c r="A3" s="1" t="s">
        <v>27</v>
      </c>
      <c r="B3">
        <f>Panthera_leo_raw!J5</f>
        <v>158.04300000000001</v>
      </c>
      <c r="C3" s="1" t="str">
        <f>Panthera_leo_raw!K5</f>
        <v>juv_lion</v>
      </c>
      <c r="D3">
        <f>Panthera_leo_stat!C6</f>
        <v>0.18367012468467206</v>
      </c>
      <c r="E3">
        <f>Panthera_leo_stat!D6</f>
        <v>1.2316042158008907E-3</v>
      </c>
      <c r="F3">
        <f>Panthera_leo_stat!C9</f>
        <v>3.8217617729344681E-3</v>
      </c>
      <c r="G3">
        <f>Panthera_leo_stat!D9</f>
        <v>2.9497648604911905E-5</v>
      </c>
    </row>
    <row r="4" spans="1:7" x14ac:dyDescent="0.4">
      <c r="A4" t="s">
        <v>28</v>
      </c>
      <c r="B4">
        <f>Panthera_leo_raw!J8</f>
        <v>106.492</v>
      </c>
      <c r="C4" s="1" t="str">
        <f>Panthera_leo_raw!K8</f>
        <v>juv_lion</v>
      </c>
      <c r="D4">
        <f>Panthera_leo_stat!C10</f>
        <v>0.15331941598696669</v>
      </c>
      <c r="E4">
        <f>Panthera_leo_stat!D10</f>
        <v>2.8577237327484773E-3</v>
      </c>
      <c r="F4">
        <f>Panthera_leo_stat!C13</f>
        <v>6.6023616664711378E-4</v>
      </c>
      <c r="G4">
        <f>Panthera_leo_stat!D13</f>
        <v>1.0380350827983511E-4</v>
      </c>
    </row>
    <row r="5" spans="1:7" x14ac:dyDescent="0.4">
      <c r="A5" s="1" t="s">
        <v>29</v>
      </c>
      <c r="B5">
        <v>198.64699999999999</v>
      </c>
      <c r="C5" s="1" t="str">
        <f>Panthera_leo_raw!K11</f>
        <v>adult_lion</v>
      </c>
      <c r="D5">
        <f>Panthera_leo_stat!C14</f>
        <v>0.17765576107418632</v>
      </c>
      <c r="E5">
        <f>Panthera_leo_stat!D14</f>
        <v>7.6308534155417225E-3</v>
      </c>
      <c r="F5">
        <f>Panthera_leo_stat!C17</f>
        <v>9.500064879618146E-4</v>
      </c>
      <c r="G5">
        <f>Panthera_leo_stat!D17</f>
        <v>5.0969178281514739E-4</v>
      </c>
    </row>
    <row r="6" spans="1:7" x14ac:dyDescent="0.4">
      <c r="A6" s="1" t="s">
        <v>33</v>
      </c>
      <c r="B6">
        <f>Panthera_leo_raw!J14</f>
        <v>190.61099999999999</v>
      </c>
      <c r="C6" s="1" t="str">
        <f>Panthera_leo_raw!K14</f>
        <v>adult_lion</v>
      </c>
      <c r="D6">
        <f>Panthera_leo_stat!C18</f>
        <v>0.16096750078420705</v>
      </c>
      <c r="E6">
        <f>Panthera_leo_stat!D18</f>
        <v>8.3578765902318046E-3</v>
      </c>
      <c r="F6">
        <f>Panthera_leo_stat!C21</f>
        <v>8.0807308732194826E-4</v>
      </c>
      <c r="G6">
        <f>Panthera_leo_stat!D21</f>
        <v>1.7365787556175832E-4</v>
      </c>
    </row>
    <row r="7" spans="1:7" x14ac:dyDescent="0.4">
      <c r="A7" t="s">
        <v>35</v>
      </c>
      <c r="B7">
        <f>Panthera_leo_raw!J17</f>
        <v>97.132000000000005</v>
      </c>
      <c r="C7" s="1" t="str">
        <f>Panthera_leo_raw!K17</f>
        <v>juv_lion</v>
      </c>
      <c r="D7">
        <f>Panthera_leo_stat!C22</f>
        <v>0.16904946739565249</v>
      </c>
      <c r="E7">
        <f>Panthera_leo_stat!D22</f>
        <v>1.9650497809639606E-3</v>
      </c>
      <c r="F7">
        <f>Panthera_leo_stat!C25</f>
        <v>9.606202792165397E-3</v>
      </c>
      <c r="G7">
        <f>Panthera_leo_stat!D25</f>
        <v>1.5801513956797508E-4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46D2-AB55-43CF-AA66-CD083214673E}">
  <dimension ref="A1:M40"/>
  <sheetViews>
    <sheetView topLeftCell="A19" workbookViewId="0">
      <selection activeCell="Q25" sqref="Q25"/>
    </sheetView>
  </sheetViews>
  <sheetFormatPr baseColWidth="10" defaultColWidth="9.23046875" defaultRowHeight="14.6" x14ac:dyDescent="0.4"/>
  <cols>
    <col min="1" max="1" width="16.69140625" style="50" customWidth="1"/>
    <col min="3" max="3" width="22.84375" bestFit="1" customWidth="1"/>
    <col min="4" max="4" width="18.69140625" bestFit="1" customWidth="1"/>
    <col min="5" max="5" width="11.69140625" customWidth="1"/>
    <col min="6" max="6" width="17.84375" customWidth="1"/>
    <col min="7" max="7" width="10.53515625" bestFit="1" customWidth="1"/>
    <col min="8" max="8" width="7" bestFit="1" customWidth="1"/>
    <col min="9" max="9" width="16.15234375" bestFit="1" customWidth="1"/>
    <col min="10" max="10" width="22" bestFit="1" customWidth="1"/>
    <col min="11" max="11" width="12" bestFit="1" customWidth="1"/>
    <col min="12" max="12" width="11.84375" bestFit="1" customWidth="1"/>
    <col min="13" max="13" width="11.3046875" bestFit="1" customWidth="1"/>
    <col min="14" max="14" width="9.15234375" customWidth="1"/>
  </cols>
  <sheetData>
    <row r="1" spans="1:13" s="4" customFormat="1" x14ac:dyDescent="0.4">
      <c r="A1" s="4" t="s">
        <v>41</v>
      </c>
      <c r="B1" s="4" t="s">
        <v>42</v>
      </c>
      <c r="C1" s="41" t="s">
        <v>40</v>
      </c>
      <c r="D1" s="41" t="s">
        <v>38</v>
      </c>
      <c r="E1" s="42" t="s">
        <v>17</v>
      </c>
      <c r="F1" s="43" t="s">
        <v>15</v>
      </c>
      <c r="G1" s="43" t="s">
        <v>1</v>
      </c>
      <c r="H1" s="43" t="s">
        <v>2</v>
      </c>
      <c r="I1" s="43" t="s">
        <v>3</v>
      </c>
      <c r="J1" s="43" t="s">
        <v>16</v>
      </c>
      <c r="K1" s="44" t="s">
        <v>4</v>
      </c>
      <c r="L1" s="41" t="s">
        <v>5</v>
      </c>
      <c r="M1" s="42" t="s">
        <v>9</v>
      </c>
    </row>
    <row r="2" spans="1:13" x14ac:dyDescent="0.4">
      <c r="A2" s="50" t="s">
        <v>43</v>
      </c>
      <c r="B2" t="s">
        <v>46</v>
      </c>
      <c r="C2" s="13" t="s">
        <v>12</v>
      </c>
      <c r="D2" s="13" t="s">
        <v>11</v>
      </c>
      <c r="E2" s="21">
        <v>99994</v>
      </c>
      <c r="F2" s="17">
        <v>45.158499999999997</v>
      </c>
      <c r="G2" s="17">
        <v>349.95941999999997</v>
      </c>
      <c r="H2" s="17">
        <f>F2/G2</f>
        <v>0.12903924689325408</v>
      </c>
      <c r="I2" s="17">
        <v>12.3866</v>
      </c>
      <c r="J2" s="17">
        <v>39845.471081000003</v>
      </c>
      <c r="K2" s="26">
        <f t="shared" ref="K2:K16" si="0">I2/J2</f>
        <v>3.1086594445877818E-4</v>
      </c>
      <c r="L2" s="13">
        <v>98.013999999999996</v>
      </c>
      <c r="M2" s="21">
        <v>321287</v>
      </c>
    </row>
    <row r="3" spans="1:13" x14ac:dyDescent="0.4">
      <c r="C3" s="13"/>
      <c r="D3" s="13" t="s">
        <v>10</v>
      </c>
      <c r="E3" s="21">
        <v>199990</v>
      </c>
      <c r="F3" s="45">
        <v>47.536000000000001</v>
      </c>
      <c r="G3" s="45">
        <v>349.95941999999997</v>
      </c>
      <c r="H3" s="17">
        <f t="shared" ref="H3:H16" si="1">F3/G3</f>
        <v>0.13583289171070179</v>
      </c>
      <c r="I3" s="45">
        <v>17.856300000000001</v>
      </c>
      <c r="J3" s="45">
        <v>39845.471081000003</v>
      </c>
      <c r="K3" s="26">
        <f t="shared" si="0"/>
        <v>4.4813875995344013E-4</v>
      </c>
      <c r="L3" s="46">
        <v>98.013999999999996</v>
      </c>
      <c r="M3" s="47">
        <v>936178</v>
      </c>
    </row>
    <row r="4" spans="1:13" x14ac:dyDescent="0.4">
      <c r="C4" s="13"/>
      <c r="D4" s="13" t="s">
        <v>8</v>
      </c>
      <c r="E4" s="21">
        <v>299986</v>
      </c>
      <c r="F4" s="45">
        <v>46.477699999999999</v>
      </c>
      <c r="G4" s="45">
        <v>349.95941999999997</v>
      </c>
      <c r="H4" s="17">
        <f t="shared" si="1"/>
        <v>0.1328088268062623</v>
      </c>
      <c r="I4" s="45">
        <v>17.381399999999999</v>
      </c>
      <c r="J4" s="45">
        <v>39845.471081000003</v>
      </c>
      <c r="K4" s="26">
        <f t="shared" si="0"/>
        <v>4.3622021596045787E-4</v>
      </c>
      <c r="L4" s="46">
        <v>98.013999999999996</v>
      </c>
      <c r="M4" s="47">
        <v>1767014</v>
      </c>
    </row>
    <row r="5" spans="1:13" x14ac:dyDescent="0.4">
      <c r="A5" s="50" t="s">
        <v>43</v>
      </c>
      <c r="B5" t="s">
        <v>46</v>
      </c>
      <c r="C5" s="13" t="s">
        <v>0</v>
      </c>
      <c r="D5" s="13" t="s">
        <v>11</v>
      </c>
      <c r="E5" s="21">
        <v>99990</v>
      </c>
      <c r="F5" s="17">
        <v>73.741799999999998</v>
      </c>
      <c r="G5" s="17">
        <v>600.69884999999999</v>
      </c>
      <c r="H5" s="17">
        <f t="shared" si="1"/>
        <v>0.12276001527221168</v>
      </c>
      <c r="I5" s="17">
        <v>10.441700000000001</v>
      </c>
      <c r="J5" s="17">
        <v>69955.917423999999</v>
      </c>
      <c r="K5" s="26">
        <f t="shared" si="0"/>
        <v>1.4926114022225279E-4</v>
      </c>
      <c r="L5" s="13">
        <v>116.36</v>
      </c>
      <c r="M5" s="21">
        <v>342967</v>
      </c>
    </row>
    <row r="6" spans="1:13" x14ac:dyDescent="0.4">
      <c r="C6" s="13"/>
      <c r="D6" s="13" t="s">
        <v>10</v>
      </c>
      <c r="E6" s="21">
        <v>200012</v>
      </c>
      <c r="F6" s="17">
        <v>99.760199999999998</v>
      </c>
      <c r="G6" s="17">
        <v>600.69884999999999</v>
      </c>
      <c r="H6" s="17">
        <f t="shared" si="1"/>
        <v>0.16607356581421789</v>
      </c>
      <c r="I6" s="17">
        <v>12.7851</v>
      </c>
      <c r="J6" s="17">
        <v>69955.917423999999</v>
      </c>
      <c r="K6" s="26">
        <f t="shared" si="0"/>
        <v>1.8275937863140331E-4</v>
      </c>
      <c r="L6" s="13">
        <v>116.36</v>
      </c>
      <c r="M6" s="21">
        <v>966527</v>
      </c>
    </row>
    <row r="7" spans="1:13" x14ac:dyDescent="0.4">
      <c r="C7" s="13"/>
      <c r="D7" s="13" t="s">
        <v>8</v>
      </c>
      <c r="E7" s="21">
        <v>300002</v>
      </c>
      <c r="F7" s="17">
        <v>96.303299999999993</v>
      </c>
      <c r="G7" s="17">
        <v>600.69884999999999</v>
      </c>
      <c r="H7" s="17">
        <f t="shared" si="1"/>
        <v>0.16031876871414019</v>
      </c>
      <c r="I7" s="17">
        <v>11.328099999999999</v>
      </c>
      <c r="J7" s="17">
        <v>69955.917423999999</v>
      </c>
      <c r="K7" s="26">
        <f t="shared" si="0"/>
        <v>1.6193197683822571E-4</v>
      </c>
      <c r="L7" s="13">
        <v>116.36</v>
      </c>
      <c r="M7" s="21">
        <v>1770116</v>
      </c>
    </row>
    <row r="8" spans="1:13" x14ac:dyDescent="0.4">
      <c r="A8" s="50" t="s">
        <v>43</v>
      </c>
      <c r="B8" t="s">
        <v>46</v>
      </c>
      <c r="C8" s="13" t="s">
        <v>13</v>
      </c>
      <c r="D8" s="13" t="s">
        <v>11</v>
      </c>
      <c r="E8" s="21">
        <v>100000</v>
      </c>
      <c r="F8" s="17">
        <v>26.4238</v>
      </c>
      <c r="G8" s="17">
        <v>612.99621000000002</v>
      </c>
      <c r="H8" s="17">
        <f t="shared" si="1"/>
        <v>4.3105976136459306E-2</v>
      </c>
      <c r="I8" s="17">
        <v>7.9174199999999999</v>
      </c>
      <c r="J8" s="17">
        <v>69954.706386000005</v>
      </c>
      <c r="K8" s="26">
        <f t="shared" si="0"/>
        <v>1.1317923280690816E-4</v>
      </c>
      <c r="L8" s="13">
        <v>143.09399999999999</v>
      </c>
      <c r="M8" s="21">
        <v>343026</v>
      </c>
    </row>
    <row r="9" spans="1:13" x14ac:dyDescent="0.4">
      <c r="C9" s="13"/>
      <c r="D9" s="13" t="s">
        <v>10</v>
      </c>
      <c r="E9" s="21">
        <v>200000</v>
      </c>
      <c r="F9" s="17">
        <v>29.1358</v>
      </c>
      <c r="G9" s="17">
        <v>612.99621000000002</v>
      </c>
      <c r="H9" s="17">
        <f t="shared" si="1"/>
        <v>4.7530147046096746E-2</v>
      </c>
      <c r="I9" s="17">
        <v>9.7113999999999994</v>
      </c>
      <c r="J9" s="17">
        <v>69954.706386000005</v>
      </c>
      <c r="K9" s="26">
        <f t="shared" si="0"/>
        <v>1.388241120820934E-4</v>
      </c>
      <c r="L9" s="13">
        <v>143.09399999999999</v>
      </c>
      <c r="M9" s="21">
        <v>987548</v>
      </c>
    </row>
    <row r="10" spans="1:13" x14ac:dyDescent="0.4">
      <c r="C10" s="13"/>
      <c r="D10" s="13" t="s">
        <v>8</v>
      </c>
      <c r="E10" s="21">
        <v>300002</v>
      </c>
      <c r="F10" s="17">
        <v>28.201899999999998</v>
      </c>
      <c r="G10" s="17">
        <v>612.99621000000002</v>
      </c>
      <c r="H10" s="17">
        <f t="shared" si="1"/>
        <v>4.6006646599005885E-2</v>
      </c>
      <c r="I10" s="17">
        <v>10.341200000000001</v>
      </c>
      <c r="J10" s="17">
        <v>69954.706386000005</v>
      </c>
      <c r="K10" s="26">
        <f t="shared" si="0"/>
        <v>1.478270803244995E-4</v>
      </c>
      <c r="L10" s="13">
        <v>143.09399999999999</v>
      </c>
      <c r="M10" s="21">
        <v>1797858</v>
      </c>
    </row>
    <row r="11" spans="1:13" x14ac:dyDescent="0.4">
      <c r="A11" s="50" t="s">
        <v>43</v>
      </c>
      <c r="B11" t="s">
        <v>46</v>
      </c>
      <c r="C11" s="13" t="s">
        <v>34</v>
      </c>
      <c r="D11" s="13" t="s">
        <v>11</v>
      </c>
      <c r="E11" s="21">
        <v>100008</v>
      </c>
      <c r="F11" s="17">
        <v>31.603300000000001</v>
      </c>
      <c r="G11" s="17">
        <v>322.54107000000005</v>
      </c>
      <c r="H11" s="17">
        <f t="shared" si="1"/>
        <v>9.7982250756469547E-2</v>
      </c>
      <c r="I11" s="17">
        <v>4.4678000000000004</v>
      </c>
      <c r="J11" s="17">
        <v>35613.371596999998</v>
      </c>
      <c r="K11" s="26">
        <f t="shared" si="0"/>
        <v>1.2545287906344591E-4</v>
      </c>
      <c r="L11" s="13">
        <v>92.236000000000004</v>
      </c>
      <c r="M11" s="21">
        <v>303365</v>
      </c>
    </row>
    <row r="12" spans="1:13" x14ac:dyDescent="0.4">
      <c r="C12" s="13"/>
      <c r="D12" s="13" t="s">
        <v>10</v>
      </c>
      <c r="E12" s="21">
        <v>200018</v>
      </c>
      <c r="F12" s="17">
        <v>33.244300000000003</v>
      </c>
      <c r="G12" s="17">
        <v>322.54107000000005</v>
      </c>
      <c r="H12" s="17">
        <f t="shared" si="1"/>
        <v>0.10306997493373479</v>
      </c>
      <c r="I12" s="17">
        <v>4.5193599999999998</v>
      </c>
      <c r="J12" s="17">
        <v>35613.371596999998</v>
      </c>
      <c r="K12" s="26">
        <f t="shared" si="0"/>
        <v>1.2690064987783134E-4</v>
      </c>
      <c r="L12" s="13">
        <v>92.236000000000004</v>
      </c>
      <c r="M12" s="21">
        <v>894025</v>
      </c>
    </row>
    <row r="13" spans="1:13" x14ac:dyDescent="0.4">
      <c r="C13" s="13"/>
      <c r="D13" s="13" t="s">
        <v>8</v>
      </c>
      <c r="E13" s="21">
        <v>299978</v>
      </c>
      <c r="F13" s="17">
        <v>31.0852</v>
      </c>
      <c r="G13" s="17">
        <v>322.54107000000005</v>
      </c>
      <c r="H13" s="17">
        <f t="shared" si="1"/>
        <v>9.6375943689899699E-2</v>
      </c>
      <c r="I13" s="17">
        <v>4.5032199999999998</v>
      </c>
      <c r="J13" s="17">
        <v>35613.371596999998</v>
      </c>
      <c r="K13" s="26">
        <f t="shared" si="0"/>
        <v>1.2644744931646242E-4</v>
      </c>
      <c r="L13" s="13">
        <v>92.236000000000004</v>
      </c>
      <c r="M13" s="21">
        <v>1789599</v>
      </c>
    </row>
    <row r="14" spans="1:13" x14ac:dyDescent="0.4">
      <c r="A14" s="50" t="s">
        <v>43</v>
      </c>
      <c r="B14" t="s">
        <v>46</v>
      </c>
      <c r="C14" s="13" t="s">
        <v>36</v>
      </c>
      <c r="D14" s="13" t="s">
        <v>11</v>
      </c>
      <c r="E14" s="21">
        <v>99964</v>
      </c>
      <c r="F14" s="17">
        <v>145.75200000000001</v>
      </c>
      <c r="G14" s="17">
        <v>1092.5373300000001</v>
      </c>
      <c r="H14" s="17">
        <f t="shared" si="1"/>
        <v>0.1334068832229284</v>
      </c>
      <c r="I14" s="17">
        <v>35.249400000000001</v>
      </c>
      <c r="J14" s="17">
        <v>150417.47333099999</v>
      </c>
      <c r="K14" s="26">
        <f t="shared" si="0"/>
        <v>2.3434378479707748E-4</v>
      </c>
      <c r="L14" s="13">
        <v>155.86099999999999</v>
      </c>
      <c r="M14" s="21">
        <v>305419</v>
      </c>
    </row>
    <row r="15" spans="1:13" x14ac:dyDescent="0.4">
      <c r="C15" s="13"/>
      <c r="D15" s="13" t="s">
        <v>10</v>
      </c>
      <c r="E15" s="21">
        <v>200058</v>
      </c>
      <c r="F15" s="17">
        <v>147.613</v>
      </c>
      <c r="G15" s="17">
        <v>1092.5373299999999</v>
      </c>
      <c r="H15" s="17">
        <f t="shared" si="1"/>
        <v>0.13511025751403846</v>
      </c>
      <c r="I15" s="17">
        <v>38.929200000000002</v>
      </c>
      <c r="J15" s="17">
        <v>150417.47333099999</v>
      </c>
      <c r="K15" s="26">
        <f t="shared" si="0"/>
        <v>2.5880769792173451E-4</v>
      </c>
      <c r="L15" s="13">
        <v>155.86099999999999</v>
      </c>
      <c r="M15" s="21">
        <v>834753</v>
      </c>
    </row>
    <row r="16" spans="1:13" x14ac:dyDescent="0.4">
      <c r="C16" s="13"/>
      <c r="D16" s="13" t="s">
        <v>8</v>
      </c>
      <c r="E16" s="21">
        <v>300022</v>
      </c>
      <c r="F16" s="17">
        <v>146.82900000000001</v>
      </c>
      <c r="G16" s="17">
        <v>1092.5373299999999</v>
      </c>
      <c r="H16" s="17">
        <f t="shared" si="1"/>
        <v>0.13439266189650473</v>
      </c>
      <c r="I16" s="17">
        <v>36.7761</v>
      </c>
      <c r="J16" s="17">
        <v>150417.47333099999</v>
      </c>
      <c r="K16" s="26">
        <f t="shared" si="0"/>
        <v>2.4449353645950852E-4</v>
      </c>
      <c r="L16" s="13">
        <v>155.86099999999999</v>
      </c>
      <c r="M16" s="21">
        <v>1518016</v>
      </c>
    </row>
    <row r="17" spans="1:13" x14ac:dyDescent="0.4">
      <c r="A17" s="50" t="s">
        <v>43</v>
      </c>
      <c r="B17" t="s">
        <v>45</v>
      </c>
      <c r="C17" s="13" t="s">
        <v>14</v>
      </c>
      <c r="D17" s="13" t="s">
        <v>11</v>
      </c>
      <c r="E17" s="21">
        <v>100014</v>
      </c>
      <c r="F17" s="48">
        <v>489.33</v>
      </c>
      <c r="G17" s="17">
        <v>2117.9459999999999</v>
      </c>
      <c r="H17" s="17">
        <f t="shared" ref="H17:H22" si="2">F17/G17</f>
        <v>0.2310398848695859</v>
      </c>
      <c r="I17" s="17">
        <v>157.02199999999999</v>
      </c>
      <c r="J17" s="17">
        <v>332075.67362199997</v>
      </c>
      <c r="K17" s="26">
        <f t="shared" ref="K17:K22" si="3">I17/J17</f>
        <v>4.7285005338493214E-4</v>
      </c>
      <c r="L17" s="13">
        <v>208.55</v>
      </c>
      <c r="M17" s="21">
        <v>307186</v>
      </c>
    </row>
    <row r="18" spans="1:13" x14ac:dyDescent="0.4">
      <c r="C18" s="13"/>
      <c r="D18" s="13" t="s">
        <v>10</v>
      </c>
      <c r="E18" s="21">
        <v>199976</v>
      </c>
      <c r="F18" s="17">
        <v>463.94400000000002</v>
      </c>
      <c r="G18" s="17">
        <v>2117.9459999999999</v>
      </c>
      <c r="H18" s="17">
        <f t="shared" si="2"/>
        <v>0.21905374357986465</v>
      </c>
      <c r="I18" s="17">
        <v>187</v>
      </c>
      <c r="J18" s="17">
        <v>332075.67362199997</v>
      </c>
      <c r="K18" s="26">
        <f t="shared" si="3"/>
        <v>5.6312465758290124E-4</v>
      </c>
      <c r="L18" s="13">
        <v>208.55</v>
      </c>
      <c r="M18" s="21">
        <v>812118</v>
      </c>
    </row>
    <row r="19" spans="1:13" x14ac:dyDescent="0.4">
      <c r="C19" s="13"/>
      <c r="D19" s="13" t="s">
        <v>8</v>
      </c>
      <c r="E19" s="21">
        <v>299990</v>
      </c>
      <c r="F19" s="17">
        <v>454.08300000000003</v>
      </c>
      <c r="G19" s="17">
        <v>2117.9459999999999</v>
      </c>
      <c r="H19" s="17">
        <f t="shared" si="2"/>
        <v>0.21439781750809514</v>
      </c>
      <c r="I19" s="17">
        <v>146.47399999999999</v>
      </c>
      <c r="J19" s="17">
        <v>332075.67362199997</v>
      </c>
      <c r="K19" s="26">
        <f t="shared" si="3"/>
        <v>4.4108620906309023E-4</v>
      </c>
      <c r="L19" s="13">
        <v>208.55</v>
      </c>
      <c r="M19" s="21">
        <v>1558688</v>
      </c>
    </row>
    <row r="20" spans="1:13" x14ac:dyDescent="0.4">
      <c r="A20" s="50" t="s">
        <v>43</v>
      </c>
      <c r="B20" t="s">
        <v>45</v>
      </c>
      <c r="C20" s="49" t="s">
        <v>31</v>
      </c>
      <c r="D20" s="49" t="s">
        <v>11</v>
      </c>
      <c r="E20" s="21">
        <v>99994</v>
      </c>
      <c r="F20" s="17">
        <v>335.39699999999999</v>
      </c>
      <c r="G20" s="17">
        <v>1494.3584699999997</v>
      </c>
      <c r="H20" s="17">
        <f t="shared" si="2"/>
        <v>0.22444213134483057</v>
      </c>
      <c r="I20" s="17">
        <v>120.633</v>
      </c>
      <c r="J20" s="17">
        <v>190570.938907</v>
      </c>
      <c r="K20" s="26">
        <f t="shared" si="3"/>
        <v>6.3300837311228121E-4</v>
      </c>
      <c r="L20" s="13">
        <v>173.214</v>
      </c>
      <c r="M20" s="21">
        <v>284701</v>
      </c>
    </row>
    <row r="21" spans="1:13" x14ac:dyDescent="0.4">
      <c r="C21" s="13"/>
      <c r="D21" s="49" t="s">
        <v>10</v>
      </c>
      <c r="E21" s="21">
        <v>199988</v>
      </c>
      <c r="F21" s="45">
        <v>332.20499999999998</v>
      </c>
      <c r="G21" s="45">
        <v>1494.3584699999997</v>
      </c>
      <c r="H21" s="45">
        <f t="shared" si="2"/>
        <v>0.22230609767949458</v>
      </c>
      <c r="I21" s="45">
        <v>129.518</v>
      </c>
      <c r="J21" s="45">
        <v>190570.938907</v>
      </c>
      <c r="K21" s="52">
        <f t="shared" si="3"/>
        <v>6.7963143143879733E-4</v>
      </c>
      <c r="L21" s="46">
        <v>173.214</v>
      </c>
      <c r="M21" s="47">
        <v>712218</v>
      </c>
    </row>
    <row r="22" spans="1:13" x14ac:dyDescent="0.4">
      <c r="C22" s="13"/>
      <c r="D22" s="49" t="s">
        <v>8</v>
      </c>
      <c r="E22" s="21">
        <v>299984</v>
      </c>
      <c r="F22" s="45">
        <v>333.48599999999999</v>
      </c>
      <c r="G22" s="45">
        <v>1494.3584699999997</v>
      </c>
      <c r="H22" s="45">
        <f t="shared" si="2"/>
        <v>0.22316332171624126</v>
      </c>
      <c r="I22" s="45">
        <v>132.02500000000001</v>
      </c>
      <c r="J22" s="45">
        <v>190570.938907</v>
      </c>
      <c r="K22" s="52">
        <f t="shared" si="3"/>
        <v>6.927866376542814E-4</v>
      </c>
      <c r="L22" s="46">
        <v>173.214</v>
      </c>
      <c r="M22" s="47">
        <v>1294186</v>
      </c>
    </row>
    <row r="23" spans="1:13" x14ac:dyDescent="0.4">
      <c r="A23" s="50" t="s">
        <v>44</v>
      </c>
      <c r="B23" t="s">
        <v>46</v>
      </c>
      <c r="C23" s="1" t="s">
        <v>25</v>
      </c>
      <c r="D23" s="49" t="s">
        <v>11</v>
      </c>
      <c r="E23" s="21">
        <v>100012</v>
      </c>
      <c r="F23" s="45">
        <v>73.021100000000004</v>
      </c>
      <c r="G23" s="45">
        <v>551.24171999999999</v>
      </c>
      <c r="H23" s="45">
        <v>0.13246657020081862</v>
      </c>
      <c r="I23" s="45">
        <v>144.04900000000001</v>
      </c>
      <c r="J23" s="45">
        <v>31009.856465000001</v>
      </c>
      <c r="K23" s="52">
        <v>4.6452649712385571E-3</v>
      </c>
      <c r="L23" s="45">
        <v>91.563999999999993</v>
      </c>
      <c r="M23" s="47">
        <v>279082</v>
      </c>
    </row>
    <row r="24" spans="1:13" x14ac:dyDescent="0.4">
      <c r="C24" s="1"/>
      <c r="D24" s="49" t="s">
        <v>10</v>
      </c>
      <c r="E24" s="21">
        <v>200024</v>
      </c>
      <c r="F24" s="45">
        <v>71.754000000000005</v>
      </c>
      <c r="G24" s="45">
        <v>551.24171999999999</v>
      </c>
      <c r="H24" s="45">
        <v>0.13016794157017</v>
      </c>
      <c r="I24" s="45">
        <v>144.97800000000001</v>
      </c>
      <c r="J24" s="45">
        <v>31009.856465000001</v>
      </c>
      <c r="K24" s="52">
        <v>4.6752231879445437E-3</v>
      </c>
      <c r="L24" s="45">
        <v>92.563999999999993</v>
      </c>
      <c r="M24" s="47">
        <v>728712</v>
      </c>
    </row>
    <row r="25" spans="1:13" x14ac:dyDescent="0.4">
      <c r="C25" s="1"/>
      <c r="D25" s="49" t="s">
        <v>8</v>
      </c>
      <c r="E25" s="21">
        <v>299980</v>
      </c>
      <c r="F25" s="45">
        <v>68.613100000000003</v>
      </c>
      <c r="G25" s="45">
        <v>551.24171999999999</v>
      </c>
      <c r="H25" s="45"/>
      <c r="I25" s="45">
        <v>151.042</v>
      </c>
      <c r="J25" s="45">
        <v>31009.856465000001</v>
      </c>
      <c r="K25" s="52">
        <v>4.8707739157218318E-3</v>
      </c>
      <c r="L25" s="45">
        <v>93.563999999999993</v>
      </c>
      <c r="M25" s="47">
        <v>1363552</v>
      </c>
    </row>
    <row r="26" spans="1:13" x14ac:dyDescent="0.4">
      <c r="A26" s="50" t="s">
        <v>44</v>
      </c>
      <c r="B26" t="s">
        <v>46</v>
      </c>
      <c r="C26" s="1" t="s">
        <v>27</v>
      </c>
      <c r="D26" s="49" t="s">
        <v>11</v>
      </c>
      <c r="E26" s="21">
        <v>99988</v>
      </c>
      <c r="F26" s="45">
        <v>468.51900000000001</v>
      </c>
      <c r="G26" s="45">
        <v>2481.8407499999998</v>
      </c>
      <c r="H26" s="45">
        <v>0.1887788328078665</v>
      </c>
      <c r="I26" s="45">
        <v>226.458</v>
      </c>
      <c r="J26" s="45">
        <v>190307.07835600001</v>
      </c>
      <c r="K26" s="52">
        <v>1.1899609933392697E-3</v>
      </c>
      <c r="L26" s="45">
        <v>158.04300000000001</v>
      </c>
      <c r="M26" s="47">
        <v>394400</v>
      </c>
    </row>
    <row r="27" spans="1:13" x14ac:dyDescent="0.4">
      <c r="C27" s="1"/>
      <c r="D27" s="49" t="s">
        <v>10</v>
      </c>
      <c r="E27" s="21">
        <v>203437</v>
      </c>
      <c r="F27" s="45">
        <v>453.96699999999998</v>
      </c>
      <c r="G27" s="45">
        <v>2481.8407499999998</v>
      </c>
      <c r="H27" s="45">
        <v>0.18291544290261172</v>
      </c>
      <c r="I27" s="45">
        <v>239.8</v>
      </c>
      <c r="J27" s="45">
        <v>190307.07835600001</v>
      </c>
      <c r="K27" s="52">
        <v>1.2600687377030482E-3</v>
      </c>
      <c r="L27" s="45">
        <v>159.04300000000001</v>
      </c>
      <c r="M27" s="47">
        <v>959731</v>
      </c>
    </row>
    <row r="28" spans="1:13" x14ac:dyDescent="0.4">
      <c r="C28" s="1"/>
      <c r="D28" s="49" t="s">
        <v>8</v>
      </c>
      <c r="E28" s="21">
        <v>303523</v>
      </c>
      <c r="F28" s="45">
        <v>445.03399999999999</v>
      </c>
      <c r="G28" s="45">
        <v>2481.8407499999998</v>
      </c>
      <c r="H28" s="45">
        <v>0.17931609834353796</v>
      </c>
      <c r="I28" s="45">
        <v>236.89099999999999</v>
      </c>
      <c r="J28" s="45">
        <v>190307.07835600001</v>
      </c>
      <c r="K28" s="52">
        <v>1.2447829163603535E-3</v>
      </c>
      <c r="L28" s="45">
        <v>160.04300000000001</v>
      </c>
      <c r="M28" s="47">
        <v>1656575</v>
      </c>
    </row>
    <row r="29" spans="1:13" x14ac:dyDescent="0.4">
      <c r="A29" s="50" t="s">
        <v>44</v>
      </c>
      <c r="B29" t="s">
        <v>46</v>
      </c>
      <c r="C29" t="s">
        <v>28</v>
      </c>
      <c r="D29" s="49" t="s">
        <v>11</v>
      </c>
      <c r="E29" s="21">
        <v>96030</v>
      </c>
      <c r="F29" s="45">
        <v>140.75700000000001</v>
      </c>
      <c r="G29" s="45">
        <v>912.48716999999999</v>
      </c>
      <c r="H29" s="45">
        <v>0.15425641546280591</v>
      </c>
      <c r="I29" s="45">
        <v>162.03700000000001</v>
      </c>
      <c r="J29" s="45">
        <v>53889.592231000002</v>
      </c>
      <c r="K29" s="52">
        <v>3.0068329206393248E-3</v>
      </c>
      <c r="L29" s="45">
        <v>106.492</v>
      </c>
      <c r="M29" s="47">
        <v>276323</v>
      </c>
    </row>
    <row r="30" spans="1:13" x14ac:dyDescent="0.4">
      <c r="C30" s="1"/>
      <c r="D30" s="49" t="s">
        <v>10</v>
      </c>
      <c r="E30" s="21">
        <v>200018</v>
      </c>
      <c r="F30" s="45">
        <v>139.33799999999999</v>
      </c>
      <c r="G30" s="45">
        <v>912.48716999999999</v>
      </c>
      <c r="H30" s="45">
        <v>0.15270132510465872</v>
      </c>
      <c r="I30" s="45">
        <v>149.31370000000001</v>
      </c>
      <c r="J30" s="45">
        <v>53889.592231000002</v>
      </c>
      <c r="K30" s="52">
        <v>2.7707335279131555E-3</v>
      </c>
      <c r="L30" s="45">
        <v>107.492</v>
      </c>
      <c r="M30" s="47">
        <v>767217</v>
      </c>
    </row>
    <row r="31" spans="1:13" x14ac:dyDescent="0.4">
      <c r="C31" s="1"/>
      <c r="D31" s="49" t="s">
        <v>8</v>
      </c>
      <c r="E31" s="21">
        <v>300026</v>
      </c>
      <c r="F31" s="45">
        <v>139.61099999999999</v>
      </c>
      <c r="G31" s="45">
        <v>912.48716999999999</v>
      </c>
      <c r="H31" s="45">
        <v>0.15300050739343546</v>
      </c>
      <c r="I31" s="45">
        <v>150.654</v>
      </c>
      <c r="J31" s="45">
        <v>53889.592231000002</v>
      </c>
      <c r="K31" s="52">
        <v>2.7956047496929515E-3</v>
      </c>
      <c r="L31" s="45">
        <v>108.492</v>
      </c>
      <c r="M31" s="47">
        <v>1415813</v>
      </c>
    </row>
    <row r="32" spans="1:13" x14ac:dyDescent="0.4">
      <c r="A32" s="50" t="s">
        <v>44</v>
      </c>
      <c r="B32" t="s">
        <v>46</v>
      </c>
      <c r="C32" t="s">
        <v>35</v>
      </c>
      <c r="D32" s="49" t="s">
        <v>11</v>
      </c>
      <c r="E32" s="21">
        <v>99980</v>
      </c>
      <c r="F32" s="45">
        <v>373.899</v>
      </c>
      <c r="G32" s="45">
        <v>2266.4253600000002</v>
      </c>
      <c r="H32" s="45">
        <v>0.16497300400839143</v>
      </c>
      <c r="I32" s="45">
        <v>353.23599999999999</v>
      </c>
      <c r="J32" s="45">
        <v>192072.31812800001</v>
      </c>
      <c r="K32" s="52">
        <v>1.8390781318346871E-3</v>
      </c>
      <c r="L32" s="45">
        <v>97.132000000000005</v>
      </c>
      <c r="M32" s="47">
        <v>308294</v>
      </c>
    </row>
    <row r="33" spans="1:13" x14ac:dyDescent="0.4">
      <c r="C33" s="1"/>
      <c r="D33" s="13" t="s">
        <v>10</v>
      </c>
      <c r="E33" s="21">
        <v>172114</v>
      </c>
      <c r="F33" s="17">
        <v>413.76400000000001</v>
      </c>
      <c r="G33" s="17">
        <v>2266.4253600000002</v>
      </c>
      <c r="H33" s="17">
        <v>0.18256237655229907</v>
      </c>
      <c r="I33" s="17">
        <v>357.91199999999998</v>
      </c>
      <c r="J33" s="17">
        <v>192072.31812800001</v>
      </c>
      <c r="K33" s="26">
        <v>1.8634231287898643E-3</v>
      </c>
      <c r="L33" s="17">
        <v>98.132000000000005</v>
      </c>
      <c r="M33" s="21">
        <v>667000</v>
      </c>
    </row>
    <row r="34" spans="1:13" x14ac:dyDescent="0.4">
      <c r="C34" s="1"/>
      <c r="D34" s="13" t="s">
        <v>8</v>
      </c>
      <c r="E34" s="21">
        <v>299998</v>
      </c>
      <c r="F34" s="17">
        <v>361.75099999999998</v>
      </c>
      <c r="G34" s="17">
        <v>2266.4253600000002</v>
      </c>
      <c r="H34" s="17">
        <v>0.15961302162626698</v>
      </c>
      <c r="I34" s="17">
        <v>421.14699999999999</v>
      </c>
      <c r="J34" s="17">
        <v>192072.31812800001</v>
      </c>
      <c r="K34" s="26">
        <v>2.1926480822673311E-3</v>
      </c>
      <c r="L34" s="17">
        <v>99.132000000000005</v>
      </c>
      <c r="M34" s="21">
        <v>1351186</v>
      </c>
    </row>
    <row r="35" spans="1:13" x14ac:dyDescent="0.4">
      <c r="A35" s="50" t="s">
        <v>44</v>
      </c>
      <c r="B35" t="s">
        <v>45</v>
      </c>
      <c r="C35" s="1" t="s">
        <v>29</v>
      </c>
      <c r="D35" s="13" t="s">
        <v>11</v>
      </c>
      <c r="E35" s="21">
        <v>100078</v>
      </c>
      <c r="F35" s="17">
        <v>778.39800000000002</v>
      </c>
      <c r="G35" s="17">
        <v>4414.60869</v>
      </c>
      <c r="H35" s="17">
        <v>0.17632321563703532</v>
      </c>
      <c r="I35" s="17">
        <v>1653.05</v>
      </c>
      <c r="J35" s="17">
        <v>239152.80514800001</v>
      </c>
      <c r="K35" s="26">
        <v>6.9121079260475657E-3</v>
      </c>
      <c r="L35" s="17">
        <v>198.64699999999999</v>
      </c>
      <c r="M35" s="21">
        <v>253885</v>
      </c>
    </row>
    <row r="36" spans="1:13" x14ac:dyDescent="0.4">
      <c r="C36" s="1"/>
      <c r="D36" s="13" t="s">
        <v>10</v>
      </c>
      <c r="E36" s="21">
        <v>199976</v>
      </c>
      <c r="F36" s="17">
        <v>788.45399999999995</v>
      </c>
      <c r="G36" s="17">
        <v>4414.60869</v>
      </c>
      <c r="H36" s="17">
        <v>0.17860110722520231</v>
      </c>
      <c r="I36" s="17">
        <v>1878.52</v>
      </c>
      <c r="J36" s="17">
        <v>239152.80514800001</v>
      </c>
      <c r="K36" s="26">
        <v>7.8548942749698276E-3</v>
      </c>
      <c r="L36" s="17">
        <v>199.64699999999999</v>
      </c>
      <c r="M36" s="21">
        <v>601272</v>
      </c>
    </row>
    <row r="37" spans="1:13" x14ac:dyDescent="0.4">
      <c r="C37" s="1"/>
      <c r="D37" s="13" t="s">
        <v>8</v>
      </c>
      <c r="E37" s="21">
        <v>300102</v>
      </c>
      <c r="F37" s="17">
        <v>785.99</v>
      </c>
      <c r="G37" s="17">
        <v>4414.60869</v>
      </c>
      <c r="H37" s="17">
        <v>0.1780429603603213</v>
      </c>
      <c r="I37" s="17">
        <v>1943.25</v>
      </c>
      <c r="J37" s="17">
        <v>239152.80514800001</v>
      </c>
      <c r="K37" s="26">
        <v>8.1255580456077742E-3</v>
      </c>
      <c r="L37" s="17">
        <v>200.64699999999999</v>
      </c>
      <c r="M37" s="21">
        <v>1058353</v>
      </c>
    </row>
    <row r="38" spans="1:13" x14ac:dyDescent="0.4">
      <c r="A38" s="50" t="s">
        <v>44</v>
      </c>
      <c r="B38" t="s">
        <v>45</v>
      </c>
      <c r="C38" s="1" t="s">
        <v>33</v>
      </c>
      <c r="D38" s="13" t="s">
        <v>11</v>
      </c>
      <c r="E38" s="21">
        <v>99984</v>
      </c>
      <c r="F38" s="17">
        <v>497.07</v>
      </c>
      <c r="G38" s="17">
        <v>3105.2386200000001</v>
      </c>
      <c r="H38" s="17">
        <v>0.16007465474585653</v>
      </c>
      <c r="I38" s="17">
        <v>1592.39</v>
      </c>
      <c r="J38" s="17">
        <v>196333.75961199999</v>
      </c>
      <c r="K38" s="26">
        <v>8.110627551506799E-3</v>
      </c>
      <c r="L38" s="17">
        <v>190.61099999999999</v>
      </c>
      <c r="M38" s="21">
        <v>272106</v>
      </c>
    </row>
    <row r="39" spans="1:13" x14ac:dyDescent="0.4">
      <c r="C39" s="1"/>
      <c r="D39" s="13" t="s">
        <v>10</v>
      </c>
      <c r="E39" s="21">
        <v>197236</v>
      </c>
      <c r="F39" s="17">
        <v>503.24599999999998</v>
      </c>
      <c r="G39" s="17">
        <v>3105.2386200000001</v>
      </c>
      <c r="H39" s="17">
        <v>0.16206355181812082</v>
      </c>
      <c r="I39" s="17">
        <v>1658.2539999999999</v>
      </c>
      <c r="J39" s="17">
        <v>196333.75961199999</v>
      </c>
      <c r="K39" s="26">
        <v>8.4460971117605328E-3</v>
      </c>
      <c r="L39" s="17">
        <v>191.61099999999999</v>
      </c>
      <c r="M39" s="21">
        <v>935124</v>
      </c>
    </row>
    <row r="40" spans="1:13" x14ac:dyDescent="0.4">
      <c r="C40" s="1"/>
      <c r="D40" s="13" t="s">
        <v>8</v>
      </c>
      <c r="E40" s="21">
        <v>299994</v>
      </c>
      <c r="F40" s="17">
        <v>499.2115</v>
      </c>
      <c r="G40" s="17">
        <v>3105.2386200000001</v>
      </c>
      <c r="H40" s="17">
        <v>0.16076429578864376</v>
      </c>
      <c r="I40" s="17">
        <v>1672.1559999999999</v>
      </c>
      <c r="J40" s="17">
        <v>196333.75961199999</v>
      </c>
      <c r="K40" s="26">
        <v>8.516905107428082E-3</v>
      </c>
      <c r="L40" s="17">
        <v>192.61099999999999</v>
      </c>
      <c r="M40" s="21">
        <v>1520018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Smilodon_fatalis_raw</vt:lpstr>
      <vt:lpstr>Smilodon_fatalis_stat</vt:lpstr>
      <vt:lpstr>Results_FEA_Smilodon</vt:lpstr>
      <vt:lpstr>Panthera_leo_raw</vt:lpstr>
      <vt:lpstr>Panthera_leo_stat</vt:lpstr>
      <vt:lpstr>Results_FEA_Lion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Narimane Chatar</dc:creator>
  <cp:lastModifiedBy>Narimane Chatar</cp:lastModifiedBy>
  <dcterms:created xsi:type="dcterms:W3CDTF">2015-06-05T18:19:34Z</dcterms:created>
  <dcterms:modified xsi:type="dcterms:W3CDTF">2024-03-29T01:35:05Z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2024-03-29T01:35:05Z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fa955bd0-5e35-4a6e-88a2-455c15e553bd</vt:lpwstr>
  </property>
  <property fmtid="{D5CDD505-2E9C-101B-9397-08002B2CF9AE}" pid="7" name="MSIP_Label_defa4170-0d19-0005-0004-bc88714345d2_ActionId">
    <vt:lpwstr>d65883f1-815b-4c78-ade4-79490c5b5714</vt:lpwstr>
  </property>
  <property fmtid="{D5CDD505-2E9C-101B-9397-08002B2CF9AE}" pid="8" name="MSIP_Label_defa4170-0d19-0005-0004-bc88714345d2_ContentBits">
    <vt:lpwstr>0</vt:lpwstr>
  </property>
</Properties>
</file>