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35480" yWindow="1140" windowWidth="29100" windowHeight="19020" tabRatio="500"/>
  </bookViews>
  <sheets>
    <sheet name="Sheet2" sheetId="2" r:id="rId1"/>
    <sheet name="Sheet3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F6" i="2" l="1"/>
  <c r="EE12" i="2"/>
  <c r="K7" i="2"/>
  <c r="G7" i="2"/>
  <c r="L7" i="2"/>
  <c r="M7" i="2"/>
  <c r="N7" i="2"/>
  <c r="O7" i="2"/>
  <c r="K8" i="2"/>
  <c r="G8" i="2"/>
  <c r="L8" i="2"/>
  <c r="M8" i="2"/>
  <c r="N8" i="2"/>
  <c r="O8" i="2"/>
  <c r="K9" i="2"/>
  <c r="G9" i="2"/>
  <c r="L9" i="2"/>
  <c r="M9" i="2"/>
  <c r="N9" i="2"/>
  <c r="O9" i="2"/>
  <c r="K10" i="2"/>
  <c r="G10" i="2"/>
  <c r="L10" i="2"/>
  <c r="M10" i="2"/>
  <c r="N10" i="2"/>
  <c r="O10" i="2"/>
  <c r="K11" i="2"/>
  <c r="G11" i="2"/>
  <c r="L11" i="2"/>
  <c r="M11" i="2"/>
  <c r="N11" i="2"/>
  <c r="O11" i="2"/>
  <c r="K12" i="2"/>
  <c r="G12" i="2"/>
  <c r="L12" i="2"/>
  <c r="M12" i="2"/>
  <c r="N12" i="2"/>
  <c r="O12" i="2"/>
  <c r="K13" i="2"/>
  <c r="G13" i="2"/>
  <c r="L13" i="2"/>
  <c r="O13" i="2"/>
  <c r="K14" i="2"/>
  <c r="G14" i="2"/>
  <c r="L14" i="2"/>
  <c r="M14" i="2"/>
  <c r="N14" i="2"/>
  <c r="O14" i="2"/>
  <c r="K15" i="2"/>
  <c r="G15" i="2"/>
  <c r="L15" i="2"/>
  <c r="M15" i="2"/>
  <c r="N15" i="2"/>
  <c r="O15" i="2"/>
  <c r="K16" i="2"/>
  <c r="G16" i="2"/>
  <c r="L16" i="2"/>
  <c r="M16" i="2"/>
  <c r="N16" i="2"/>
  <c r="O16" i="2"/>
  <c r="K17" i="2"/>
  <c r="G17" i="2"/>
  <c r="L17" i="2"/>
  <c r="M17" i="2"/>
  <c r="N17" i="2"/>
  <c r="O17" i="2"/>
  <c r="K18" i="2"/>
  <c r="G18" i="2"/>
  <c r="L18" i="2"/>
  <c r="M18" i="2"/>
  <c r="N18" i="2"/>
  <c r="O18" i="2"/>
  <c r="K19" i="2"/>
  <c r="G19" i="2"/>
  <c r="L19" i="2"/>
  <c r="M19" i="2"/>
  <c r="N19" i="2"/>
  <c r="O19" i="2"/>
  <c r="K20" i="2"/>
  <c r="G20" i="2"/>
  <c r="L20" i="2"/>
  <c r="M20" i="2"/>
  <c r="N20" i="2"/>
  <c r="O20" i="2"/>
  <c r="K21" i="2"/>
  <c r="G21" i="2"/>
  <c r="L21" i="2"/>
  <c r="O21" i="2"/>
  <c r="K22" i="2"/>
  <c r="G22" i="2"/>
  <c r="L22" i="2"/>
  <c r="M22" i="2"/>
  <c r="N22" i="2"/>
  <c r="O22" i="2"/>
  <c r="K23" i="2"/>
  <c r="G23" i="2"/>
  <c r="L23" i="2"/>
  <c r="M23" i="2"/>
  <c r="N23" i="2"/>
  <c r="O23" i="2"/>
  <c r="K24" i="2"/>
  <c r="G24" i="2"/>
  <c r="L24" i="2"/>
  <c r="M24" i="2"/>
  <c r="N24" i="2"/>
  <c r="O24" i="2"/>
  <c r="K25" i="2"/>
  <c r="G25" i="2"/>
  <c r="L25" i="2"/>
  <c r="M25" i="2"/>
  <c r="N25" i="2"/>
  <c r="O25" i="2"/>
  <c r="K26" i="2"/>
  <c r="G26" i="2"/>
  <c r="L26" i="2"/>
  <c r="M26" i="2"/>
  <c r="N26" i="2"/>
  <c r="O26" i="2"/>
  <c r="K27" i="2"/>
  <c r="G27" i="2"/>
  <c r="L27" i="2"/>
  <c r="O27" i="2"/>
  <c r="K28" i="2"/>
  <c r="G28" i="2"/>
  <c r="L28" i="2"/>
  <c r="M28" i="2"/>
  <c r="N28" i="2"/>
  <c r="O28" i="2"/>
  <c r="K29" i="2"/>
  <c r="G29" i="2"/>
  <c r="L29" i="2"/>
  <c r="M29" i="2"/>
  <c r="N29" i="2"/>
  <c r="O29" i="2"/>
  <c r="K30" i="2"/>
  <c r="G30" i="2"/>
  <c r="L30" i="2"/>
  <c r="M30" i="2"/>
  <c r="N30" i="2"/>
  <c r="O30" i="2"/>
  <c r="K31" i="2"/>
  <c r="G31" i="2"/>
  <c r="L31" i="2"/>
  <c r="M31" i="2"/>
  <c r="N31" i="2"/>
  <c r="O31" i="2"/>
  <c r="K32" i="2"/>
  <c r="G32" i="2"/>
  <c r="L32" i="2"/>
  <c r="M32" i="2"/>
  <c r="N32" i="2"/>
  <c r="O32" i="2"/>
  <c r="K33" i="2"/>
  <c r="G33" i="2"/>
  <c r="L33" i="2"/>
  <c r="M33" i="2"/>
  <c r="N33" i="2"/>
  <c r="O33" i="2"/>
  <c r="K34" i="2"/>
  <c r="G34" i="2"/>
  <c r="L34" i="2"/>
  <c r="M34" i="2"/>
  <c r="N34" i="2"/>
  <c r="O34" i="2"/>
  <c r="K35" i="2"/>
  <c r="G35" i="2"/>
  <c r="L35" i="2"/>
  <c r="M35" i="2"/>
  <c r="N35" i="2"/>
  <c r="O35" i="2"/>
  <c r="K6" i="2"/>
  <c r="G6" i="2"/>
  <c r="L6" i="2"/>
  <c r="M6" i="2"/>
  <c r="N6" i="2"/>
  <c r="O6" i="2"/>
  <c r="P6" i="2"/>
  <c r="N13" i="2"/>
  <c r="N21" i="2"/>
  <c r="N27" i="2"/>
  <c r="M13" i="2"/>
  <c r="M21" i="2"/>
  <c r="M27" i="2"/>
  <c r="AK22" i="2"/>
  <c r="AI22" i="2"/>
  <c r="AL22" i="2"/>
  <c r="I22" i="2"/>
  <c r="AM22" i="2"/>
  <c r="R22" i="2"/>
  <c r="T22" i="2"/>
  <c r="U22" i="2"/>
  <c r="W22" i="2"/>
  <c r="X22" i="2"/>
  <c r="Y22" i="2"/>
  <c r="AD23" i="2"/>
  <c r="P23" i="2"/>
  <c r="R23" i="2"/>
  <c r="T23" i="2"/>
  <c r="U23" i="2"/>
  <c r="AA23" i="2"/>
  <c r="I23" i="2"/>
  <c r="AM23" i="2"/>
  <c r="AB23" i="2"/>
  <c r="AC23" i="2"/>
  <c r="AI23" i="2"/>
  <c r="AF23" i="2"/>
  <c r="AO23" i="2"/>
  <c r="AP23" i="2"/>
  <c r="P32" i="2"/>
  <c r="R32" i="2"/>
  <c r="T32" i="2"/>
  <c r="U32" i="2"/>
  <c r="AA32" i="2"/>
  <c r="AK28" i="2"/>
  <c r="AI28" i="2"/>
  <c r="AL28" i="2"/>
  <c r="I32" i="2"/>
  <c r="AM32" i="2"/>
  <c r="AB32" i="2"/>
  <c r="I28" i="2"/>
  <c r="AM28" i="2"/>
  <c r="R28" i="2"/>
  <c r="T28" i="2"/>
  <c r="U28" i="2"/>
  <c r="W28" i="2"/>
  <c r="AK6" i="2"/>
  <c r="AI6" i="2"/>
  <c r="AL6" i="2"/>
  <c r="I6" i="2"/>
  <c r="AM6" i="2"/>
  <c r="R6" i="2"/>
  <c r="T6" i="2"/>
  <c r="U6" i="2"/>
  <c r="W6" i="2"/>
  <c r="X6" i="2"/>
  <c r="Y6" i="2"/>
  <c r="AD6" i="2"/>
  <c r="AA6" i="2"/>
  <c r="AB6" i="2"/>
  <c r="AC6" i="2"/>
  <c r="AF6" i="2"/>
  <c r="AO6" i="2"/>
  <c r="AP6" i="2"/>
  <c r="AQ6" i="2"/>
  <c r="AR6" i="2"/>
  <c r="AT6" i="2"/>
  <c r="AU6" i="2"/>
  <c r="AV6" i="2"/>
  <c r="AW6" i="2"/>
  <c r="AZ6" i="2"/>
  <c r="BA6" i="2"/>
  <c r="BB6" i="2"/>
  <c r="BC6" i="2"/>
  <c r="BF6" i="2"/>
  <c r="BG6" i="2"/>
  <c r="BH6" i="2"/>
  <c r="BI6" i="2"/>
  <c r="BL6" i="2"/>
  <c r="BM6" i="2"/>
  <c r="BN6" i="2"/>
  <c r="BO6" i="2"/>
  <c r="BR6" i="2"/>
  <c r="BS6" i="2"/>
  <c r="BT6" i="2"/>
  <c r="BU6" i="2"/>
  <c r="BX6" i="2"/>
  <c r="BY6" i="2"/>
  <c r="BZ6" i="2"/>
  <c r="CA6" i="2"/>
  <c r="CD6" i="2"/>
  <c r="CE6" i="2"/>
  <c r="CG6" i="2"/>
  <c r="CJ6" i="2"/>
  <c r="CK6" i="2"/>
  <c r="CL6" i="2"/>
  <c r="CM6" i="2"/>
  <c r="CP6" i="2"/>
  <c r="CQ6" i="2"/>
  <c r="CR6" i="2"/>
  <c r="CS6" i="2"/>
  <c r="CV6" i="2"/>
  <c r="CW6" i="2"/>
  <c r="CX6" i="2"/>
  <c r="CY6" i="2"/>
  <c r="DB6" i="2"/>
  <c r="DC6" i="2"/>
  <c r="DD6" i="2"/>
  <c r="DE6" i="2"/>
  <c r="DH6" i="2"/>
  <c r="DI6" i="2"/>
  <c r="DJ6" i="2"/>
  <c r="DK6" i="2"/>
  <c r="DN6" i="2"/>
  <c r="DO6" i="2"/>
  <c r="DP6" i="2"/>
  <c r="DQ6" i="2"/>
  <c r="DT6" i="2"/>
  <c r="DU6" i="2"/>
  <c r="DV6" i="2"/>
  <c r="DW6" i="2"/>
  <c r="DZ6" i="2"/>
  <c r="EE6" i="2"/>
  <c r="AD7" i="2"/>
  <c r="P7" i="2"/>
  <c r="R7" i="2"/>
  <c r="T7" i="2"/>
  <c r="U7" i="2"/>
  <c r="AA7" i="2"/>
  <c r="I7" i="2"/>
  <c r="AM7" i="2"/>
  <c r="AB7" i="2"/>
  <c r="AC7" i="2"/>
  <c r="AI7" i="2"/>
  <c r="AF7" i="2"/>
  <c r="AO7" i="2"/>
  <c r="AP7" i="2"/>
  <c r="AQ7" i="2"/>
  <c r="AR7" i="2"/>
  <c r="AT7" i="2"/>
  <c r="AU7" i="2"/>
  <c r="AV7" i="2"/>
  <c r="AW7" i="2"/>
  <c r="AZ7" i="2"/>
  <c r="BA7" i="2"/>
  <c r="BB7" i="2"/>
  <c r="BC7" i="2"/>
  <c r="BF7" i="2"/>
  <c r="BG7" i="2"/>
  <c r="BH7" i="2"/>
  <c r="BI7" i="2"/>
  <c r="BL7" i="2"/>
  <c r="BM7" i="2"/>
  <c r="BN7" i="2"/>
  <c r="BO7" i="2"/>
  <c r="BR7" i="2"/>
  <c r="BS7" i="2"/>
  <c r="BT7" i="2"/>
  <c r="BU7" i="2"/>
  <c r="BX7" i="2"/>
  <c r="BY7" i="2"/>
  <c r="BZ7" i="2"/>
  <c r="CA7" i="2"/>
  <c r="CD7" i="2"/>
  <c r="CE7" i="2"/>
  <c r="CF7" i="2"/>
  <c r="CG7" i="2"/>
  <c r="CJ7" i="2"/>
  <c r="CK7" i="2"/>
  <c r="CL7" i="2"/>
  <c r="CM7" i="2"/>
  <c r="CP7" i="2"/>
  <c r="CQ7" i="2"/>
  <c r="CR7" i="2"/>
  <c r="CS7" i="2"/>
  <c r="CV7" i="2"/>
  <c r="CW7" i="2"/>
  <c r="CX7" i="2"/>
  <c r="CY7" i="2"/>
  <c r="DB7" i="2"/>
  <c r="DC7" i="2"/>
  <c r="DD7" i="2"/>
  <c r="DE7" i="2"/>
  <c r="DH7" i="2"/>
  <c r="DI7" i="2"/>
  <c r="DJ7" i="2"/>
  <c r="DK7" i="2"/>
  <c r="DN7" i="2"/>
  <c r="DO7" i="2"/>
  <c r="DP7" i="2"/>
  <c r="DQ7" i="2"/>
  <c r="DT7" i="2"/>
  <c r="DU7" i="2"/>
  <c r="DV7" i="2"/>
  <c r="DW7" i="2"/>
  <c r="DZ7" i="2"/>
  <c r="EE7" i="2"/>
  <c r="AD8" i="2"/>
  <c r="P8" i="2"/>
  <c r="R8" i="2"/>
  <c r="T8" i="2"/>
  <c r="U8" i="2"/>
  <c r="AA8" i="2"/>
  <c r="I8" i="2"/>
  <c r="AM8" i="2"/>
  <c r="AB8" i="2"/>
  <c r="AC8" i="2"/>
  <c r="AI8" i="2"/>
  <c r="AF8" i="2"/>
  <c r="AO8" i="2"/>
  <c r="AP8" i="2"/>
  <c r="AQ8" i="2"/>
  <c r="AR8" i="2"/>
  <c r="AT8" i="2"/>
  <c r="AU8" i="2"/>
  <c r="AV8" i="2"/>
  <c r="AW8" i="2"/>
  <c r="AZ8" i="2"/>
  <c r="BA8" i="2"/>
  <c r="BB8" i="2"/>
  <c r="BC8" i="2"/>
  <c r="BF8" i="2"/>
  <c r="BG8" i="2"/>
  <c r="BH8" i="2"/>
  <c r="BI8" i="2"/>
  <c r="BL8" i="2"/>
  <c r="BM8" i="2"/>
  <c r="BN8" i="2"/>
  <c r="BO8" i="2"/>
  <c r="BR8" i="2"/>
  <c r="BS8" i="2"/>
  <c r="BT8" i="2"/>
  <c r="BU8" i="2"/>
  <c r="BX8" i="2"/>
  <c r="BY8" i="2"/>
  <c r="BZ8" i="2"/>
  <c r="CA8" i="2"/>
  <c r="CD8" i="2"/>
  <c r="CE8" i="2"/>
  <c r="CF8" i="2"/>
  <c r="CG8" i="2"/>
  <c r="CJ8" i="2"/>
  <c r="CK8" i="2"/>
  <c r="CL8" i="2"/>
  <c r="CM8" i="2"/>
  <c r="CP8" i="2"/>
  <c r="CQ8" i="2"/>
  <c r="CR8" i="2"/>
  <c r="CS8" i="2"/>
  <c r="CV8" i="2"/>
  <c r="CW8" i="2"/>
  <c r="CX8" i="2"/>
  <c r="CY8" i="2"/>
  <c r="DB8" i="2"/>
  <c r="DC8" i="2"/>
  <c r="DD8" i="2"/>
  <c r="DE8" i="2"/>
  <c r="DH8" i="2"/>
  <c r="DI8" i="2"/>
  <c r="DJ8" i="2"/>
  <c r="DK8" i="2"/>
  <c r="DN8" i="2"/>
  <c r="DO8" i="2"/>
  <c r="DP8" i="2"/>
  <c r="DQ8" i="2"/>
  <c r="DT8" i="2"/>
  <c r="DU8" i="2"/>
  <c r="DV8" i="2"/>
  <c r="DW8" i="2"/>
  <c r="DZ8" i="2"/>
  <c r="EE8" i="2"/>
  <c r="AD9" i="2"/>
  <c r="P9" i="2"/>
  <c r="R9" i="2"/>
  <c r="T9" i="2"/>
  <c r="U9" i="2"/>
  <c r="AA9" i="2"/>
  <c r="I9" i="2"/>
  <c r="AM9" i="2"/>
  <c r="AB9" i="2"/>
  <c r="AC9" i="2"/>
  <c r="AI9" i="2"/>
  <c r="AF9" i="2"/>
  <c r="AO9" i="2"/>
  <c r="AP9" i="2"/>
  <c r="AQ9" i="2"/>
  <c r="AR9" i="2"/>
  <c r="AT9" i="2"/>
  <c r="AU9" i="2"/>
  <c r="AV9" i="2"/>
  <c r="AW9" i="2"/>
  <c r="AZ9" i="2"/>
  <c r="BA9" i="2"/>
  <c r="BB9" i="2"/>
  <c r="BC9" i="2"/>
  <c r="BF9" i="2"/>
  <c r="BG9" i="2"/>
  <c r="BH9" i="2"/>
  <c r="BI9" i="2"/>
  <c r="BL9" i="2"/>
  <c r="BM9" i="2"/>
  <c r="BN9" i="2"/>
  <c r="BO9" i="2"/>
  <c r="BR9" i="2"/>
  <c r="BS9" i="2"/>
  <c r="BT9" i="2"/>
  <c r="BU9" i="2"/>
  <c r="BX9" i="2"/>
  <c r="BY9" i="2"/>
  <c r="BZ9" i="2"/>
  <c r="CA9" i="2"/>
  <c r="CD9" i="2"/>
  <c r="CE9" i="2"/>
  <c r="CF9" i="2"/>
  <c r="CG9" i="2"/>
  <c r="CJ9" i="2"/>
  <c r="CK9" i="2"/>
  <c r="CL9" i="2"/>
  <c r="CM9" i="2"/>
  <c r="CP9" i="2"/>
  <c r="CQ9" i="2"/>
  <c r="CR9" i="2"/>
  <c r="CS9" i="2"/>
  <c r="CV9" i="2"/>
  <c r="CW9" i="2"/>
  <c r="CX9" i="2"/>
  <c r="CY9" i="2"/>
  <c r="DB9" i="2"/>
  <c r="DC9" i="2"/>
  <c r="DD9" i="2"/>
  <c r="DE9" i="2"/>
  <c r="DH9" i="2"/>
  <c r="DI9" i="2"/>
  <c r="DJ9" i="2"/>
  <c r="DK9" i="2"/>
  <c r="DN9" i="2"/>
  <c r="DO9" i="2"/>
  <c r="DP9" i="2"/>
  <c r="DQ9" i="2"/>
  <c r="DT9" i="2"/>
  <c r="DU9" i="2"/>
  <c r="DV9" i="2"/>
  <c r="DW9" i="2"/>
  <c r="DZ9" i="2"/>
  <c r="EE9" i="2"/>
  <c r="AD10" i="2"/>
  <c r="P10" i="2"/>
  <c r="R10" i="2"/>
  <c r="T10" i="2"/>
  <c r="U10" i="2"/>
  <c r="AA10" i="2"/>
  <c r="I10" i="2"/>
  <c r="AM10" i="2"/>
  <c r="AB10" i="2"/>
  <c r="AC10" i="2"/>
  <c r="AI10" i="2"/>
  <c r="AF10" i="2"/>
  <c r="AO10" i="2"/>
  <c r="AP10" i="2"/>
  <c r="AQ10" i="2"/>
  <c r="AR10" i="2"/>
  <c r="AT10" i="2"/>
  <c r="AU10" i="2"/>
  <c r="AV10" i="2"/>
  <c r="AW10" i="2"/>
  <c r="AZ10" i="2"/>
  <c r="BA10" i="2"/>
  <c r="BB10" i="2"/>
  <c r="BC10" i="2"/>
  <c r="BF10" i="2"/>
  <c r="BG10" i="2"/>
  <c r="BH10" i="2"/>
  <c r="BI10" i="2"/>
  <c r="BL10" i="2"/>
  <c r="BM10" i="2"/>
  <c r="BN10" i="2"/>
  <c r="BO10" i="2"/>
  <c r="BR10" i="2"/>
  <c r="BS10" i="2"/>
  <c r="BT10" i="2"/>
  <c r="BU10" i="2"/>
  <c r="BX10" i="2"/>
  <c r="BY10" i="2"/>
  <c r="BZ10" i="2"/>
  <c r="CA10" i="2"/>
  <c r="CD10" i="2"/>
  <c r="CE10" i="2"/>
  <c r="CF10" i="2"/>
  <c r="CG10" i="2"/>
  <c r="CJ10" i="2"/>
  <c r="CK10" i="2"/>
  <c r="CL10" i="2"/>
  <c r="CM10" i="2"/>
  <c r="CP10" i="2"/>
  <c r="CQ10" i="2"/>
  <c r="CR10" i="2"/>
  <c r="CS10" i="2"/>
  <c r="CV10" i="2"/>
  <c r="CW10" i="2"/>
  <c r="CX10" i="2"/>
  <c r="CY10" i="2"/>
  <c r="DB10" i="2"/>
  <c r="DC10" i="2"/>
  <c r="DD10" i="2"/>
  <c r="DE10" i="2"/>
  <c r="DH10" i="2"/>
  <c r="DI10" i="2"/>
  <c r="DJ10" i="2"/>
  <c r="DK10" i="2"/>
  <c r="DN10" i="2"/>
  <c r="DO10" i="2"/>
  <c r="DP10" i="2"/>
  <c r="DQ10" i="2"/>
  <c r="DT10" i="2"/>
  <c r="DU10" i="2"/>
  <c r="DV10" i="2"/>
  <c r="DW10" i="2"/>
  <c r="DZ10" i="2"/>
  <c r="EE10" i="2"/>
  <c r="AD11" i="2"/>
  <c r="P11" i="2"/>
  <c r="R11" i="2"/>
  <c r="T11" i="2"/>
  <c r="U11" i="2"/>
  <c r="AA11" i="2"/>
  <c r="I11" i="2"/>
  <c r="AM11" i="2"/>
  <c r="AB11" i="2"/>
  <c r="AC11" i="2"/>
  <c r="AI11" i="2"/>
  <c r="AF11" i="2"/>
  <c r="AO11" i="2"/>
  <c r="AP11" i="2"/>
  <c r="AQ11" i="2"/>
  <c r="AR11" i="2"/>
  <c r="AT11" i="2"/>
  <c r="AU11" i="2"/>
  <c r="AV11" i="2"/>
  <c r="AW11" i="2"/>
  <c r="AZ11" i="2"/>
  <c r="BA11" i="2"/>
  <c r="BB11" i="2"/>
  <c r="BC11" i="2"/>
  <c r="BF11" i="2"/>
  <c r="BG11" i="2"/>
  <c r="BH11" i="2"/>
  <c r="BI11" i="2"/>
  <c r="BL11" i="2"/>
  <c r="BM11" i="2"/>
  <c r="BN11" i="2"/>
  <c r="BO11" i="2"/>
  <c r="BR11" i="2"/>
  <c r="BS11" i="2"/>
  <c r="BT11" i="2"/>
  <c r="BU11" i="2"/>
  <c r="BX11" i="2"/>
  <c r="BY11" i="2"/>
  <c r="BZ11" i="2"/>
  <c r="CA11" i="2"/>
  <c r="CD11" i="2"/>
  <c r="CE11" i="2"/>
  <c r="CF11" i="2"/>
  <c r="CG11" i="2"/>
  <c r="CJ11" i="2"/>
  <c r="CK11" i="2"/>
  <c r="CL11" i="2"/>
  <c r="CM11" i="2"/>
  <c r="CP11" i="2"/>
  <c r="CQ11" i="2"/>
  <c r="CR11" i="2"/>
  <c r="CS11" i="2"/>
  <c r="CV11" i="2"/>
  <c r="CW11" i="2"/>
  <c r="CX11" i="2"/>
  <c r="CY11" i="2"/>
  <c r="DB11" i="2"/>
  <c r="DC11" i="2"/>
  <c r="DD11" i="2"/>
  <c r="DE11" i="2"/>
  <c r="DH11" i="2"/>
  <c r="DI11" i="2"/>
  <c r="DJ11" i="2"/>
  <c r="DK11" i="2"/>
  <c r="DN11" i="2"/>
  <c r="DO11" i="2"/>
  <c r="DP11" i="2"/>
  <c r="DQ11" i="2"/>
  <c r="DT11" i="2"/>
  <c r="DU11" i="2"/>
  <c r="DV11" i="2"/>
  <c r="DW11" i="2"/>
  <c r="DZ11" i="2"/>
  <c r="EE11" i="2"/>
  <c r="AD12" i="2"/>
  <c r="P12" i="2"/>
  <c r="R12" i="2"/>
  <c r="T12" i="2"/>
  <c r="U12" i="2"/>
  <c r="AA12" i="2"/>
  <c r="I12" i="2"/>
  <c r="AM12" i="2"/>
  <c r="AB12" i="2"/>
  <c r="AC12" i="2"/>
  <c r="AI12" i="2"/>
  <c r="AF12" i="2"/>
  <c r="AO12" i="2"/>
  <c r="AP12" i="2"/>
  <c r="AQ12" i="2"/>
  <c r="AR12" i="2"/>
  <c r="AT12" i="2"/>
  <c r="AU12" i="2"/>
  <c r="AV12" i="2"/>
  <c r="AW12" i="2"/>
  <c r="AZ12" i="2"/>
  <c r="BA12" i="2"/>
  <c r="BB12" i="2"/>
  <c r="BC12" i="2"/>
  <c r="BF12" i="2"/>
  <c r="BG12" i="2"/>
  <c r="BH12" i="2"/>
  <c r="BI12" i="2"/>
  <c r="BL12" i="2"/>
  <c r="BM12" i="2"/>
  <c r="BN12" i="2"/>
  <c r="BO12" i="2"/>
  <c r="BR12" i="2"/>
  <c r="BS12" i="2"/>
  <c r="BT12" i="2"/>
  <c r="BU12" i="2"/>
  <c r="BX12" i="2"/>
  <c r="BY12" i="2"/>
  <c r="BZ12" i="2"/>
  <c r="CA12" i="2"/>
  <c r="CD12" i="2"/>
  <c r="CE12" i="2"/>
  <c r="CF12" i="2"/>
  <c r="CG12" i="2"/>
  <c r="CJ12" i="2"/>
  <c r="CK12" i="2"/>
  <c r="CL12" i="2"/>
  <c r="CM12" i="2"/>
  <c r="CP12" i="2"/>
  <c r="CQ12" i="2"/>
  <c r="CR12" i="2"/>
  <c r="CS12" i="2"/>
  <c r="CV12" i="2"/>
  <c r="CW12" i="2"/>
  <c r="CX12" i="2"/>
  <c r="CY12" i="2"/>
  <c r="DB12" i="2"/>
  <c r="DC12" i="2"/>
  <c r="DD12" i="2"/>
  <c r="DE12" i="2"/>
  <c r="DH12" i="2"/>
  <c r="DI12" i="2"/>
  <c r="DJ12" i="2"/>
  <c r="DK12" i="2"/>
  <c r="DN12" i="2"/>
  <c r="DO12" i="2"/>
  <c r="DP12" i="2"/>
  <c r="DQ12" i="2"/>
  <c r="DT12" i="2"/>
  <c r="DU12" i="2"/>
  <c r="DV12" i="2"/>
  <c r="DW12" i="2"/>
  <c r="DZ12" i="2"/>
  <c r="AM13" i="2"/>
  <c r="R13" i="2"/>
  <c r="T13" i="2"/>
  <c r="U13" i="2"/>
  <c r="W13" i="2"/>
  <c r="Y13" i="2"/>
  <c r="AD13" i="2"/>
  <c r="P13" i="2"/>
  <c r="AA13" i="2"/>
  <c r="AB13" i="2"/>
  <c r="AC13" i="2"/>
  <c r="AF13" i="2"/>
  <c r="AO13" i="2"/>
  <c r="AP13" i="2"/>
  <c r="AQ13" i="2"/>
  <c r="AR13" i="2"/>
  <c r="AT13" i="2"/>
  <c r="AU13" i="2"/>
  <c r="AV13" i="2"/>
  <c r="AW13" i="2"/>
  <c r="AZ13" i="2"/>
  <c r="BA13" i="2"/>
  <c r="BB13" i="2"/>
  <c r="BC13" i="2"/>
  <c r="BF13" i="2"/>
  <c r="BG13" i="2"/>
  <c r="BH13" i="2"/>
  <c r="BI13" i="2"/>
  <c r="BL13" i="2"/>
  <c r="BM13" i="2"/>
  <c r="BN13" i="2"/>
  <c r="BO13" i="2"/>
  <c r="BR13" i="2"/>
  <c r="BS13" i="2"/>
  <c r="BT13" i="2"/>
  <c r="BU13" i="2"/>
  <c r="BX13" i="2"/>
  <c r="BY13" i="2"/>
  <c r="BZ13" i="2"/>
  <c r="CA13" i="2"/>
  <c r="CD13" i="2"/>
  <c r="CE13" i="2"/>
  <c r="CF13" i="2"/>
  <c r="CG13" i="2"/>
  <c r="CJ13" i="2"/>
  <c r="CK13" i="2"/>
  <c r="CL13" i="2"/>
  <c r="CM13" i="2"/>
  <c r="CP13" i="2"/>
  <c r="CQ13" i="2"/>
  <c r="CR13" i="2"/>
  <c r="CS13" i="2"/>
  <c r="CV13" i="2"/>
  <c r="CW13" i="2"/>
  <c r="CX13" i="2"/>
  <c r="CY13" i="2"/>
  <c r="DB13" i="2"/>
  <c r="DC13" i="2"/>
  <c r="DD13" i="2"/>
  <c r="DE13" i="2"/>
  <c r="DH13" i="2"/>
  <c r="DI13" i="2"/>
  <c r="DJ13" i="2"/>
  <c r="DK13" i="2"/>
  <c r="DN13" i="2"/>
  <c r="DO13" i="2"/>
  <c r="DP13" i="2"/>
  <c r="DQ13" i="2"/>
  <c r="DT13" i="2"/>
  <c r="DU13" i="2"/>
  <c r="DV13" i="2"/>
  <c r="DW13" i="2"/>
  <c r="DZ13" i="2"/>
  <c r="EE13" i="2"/>
  <c r="AK14" i="2"/>
  <c r="AI14" i="2"/>
  <c r="AL14" i="2"/>
  <c r="I14" i="2"/>
  <c r="AM14" i="2"/>
  <c r="R14" i="2"/>
  <c r="T14" i="2"/>
  <c r="U14" i="2"/>
  <c r="W14" i="2"/>
  <c r="X14" i="2"/>
  <c r="Y14" i="2"/>
  <c r="AD14" i="2"/>
  <c r="P14" i="2"/>
  <c r="AA14" i="2"/>
  <c r="AB14" i="2"/>
  <c r="AC14" i="2"/>
  <c r="AF14" i="2"/>
  <c r="AO14" i="2"/>
  <c r="AP14" i="2"/>
  <c r="AQ14" i="2"/>
  <c r="AR14" i="2"/>
  <c r="AT14" i="2"/>
  <c r="AU14" i="2"/>
  <c r="AV14" i="2"/>
  <c r="AW14" i="2"/>
  <c r="AZ14" i="2"/>
  <c r="BA14" i="2"/>
  <c r="BB14" i="2"/>
  <c r="BC14" i="2"/>
  <c r="BF14" i="2"/>
  <c r="BG14" i="2"/>
  <c r="BH14" i="2"/>
  <c r="BI14" i="2"/>
  <c r="BL14" i="2"/>
  <c r="BM14" i="2"/>
  <c r="BN14" i="2"/>
  <c r="BO14" i="2"/>
  <c r="BR14" i="2"/>
  <c r="BS14" i="2"/>
  <c r="BT14" i="2"/>
  <c r="BU14" i="2"/>
  <c r="BX14" i="2"/>
  <c r="BY14" i="2"/>
  <c r="BZ14" i="2"/>
  <c r="CA14" i="2"/>
  <c r="CD14" i="2"/>
  <c r="CE14" i="2"/>
  <c r="CF14" i="2"/>
  <c r="CG14" i="2"/>
  <c r="CJ14" i="2"/>
  <c r="CK14" i="2"/>
  <c r="CL14" i="2"/>
  <c r="CM14" i="2"/>
  <c r="CP14" i="2"/>
  <c r="CQ14" i="2"/>
  <c r="CR14" i="2"/>
  <c r="CS14" i="2"/>
  <c r="CV14" i="2"/>
  <c r="CW14" i="2"/>
  <c r="CX14" i="2"/>
  <c r="CY14" i="2"/>
  <c r="DB14" i="2"/>
  <c r="DC14" i="2"/>
  <c r="DD14" i="2"/>
  <c r="DE14" i="2"/>
  <c r="DH14" i="2"/>
  <c r="DI14" i="2"/>
  <c r="DJ14" i="2"/>
  <c r="DK14" i="2"/>
  <c r="DN14" i="2"/>
  <c r="DO14" i="2"/>
  <c r="DP14" i="2"/>
  <c r="DQ14" i="2"/>
  <c r="DT14" i="2"/>
  <c r="DU14" i="2"/>
  <c r="DV14" i="2"/>
  <c r="DW14" i="2"/>
  <c r="DZ14" i="2"/>
  <c r="EE14" i="2"/>
  <c r="AD15" i="2"/>
  <c r="P15" i="2"/>
  <c r="R15" i="2"/>
  <c r="T15" i="2"/>
  <c r="U15" i="2"/>
  <c r="AA15" i="2"/>
  <c r="I15" i="2"/>
  <c r="AM15" i="2"/>
  <c r="AB15" i="2"/>
  <c r="AC15" i="2"/>
  <c r="AI15" i="2"/>
  <c r="AF15" i="2"/>
  <c r="AO15" i="2"/>
  <c r="AP15" i="2"/>
  <c r="AQ15" i="2"/>
  <c r="AR15" i="2"/>
  <c r="AT15" i="2"/>
  <c r="AU15" i="2"/>
  <c r="AV15" i="2"/>
  <c r="AW15" i="2"/>
  <c r="AZ15" i="2"/>
  <c r="BA15" i="2"/>
  <c r="BB15" i="2"/>
  <c r="BC15" i="2"/>
  <c r="BF15" i="2"/>
  <c r="BG15" i="2"/>
  <c r="BH15" i="2"/>
  <c r="BI15" i="2"/>
  <c r="BL15" i="2"/>
  <c r="BM15" i="2"/>
  <c r="BN15" i="2"/>
  <c r="BO15" i="2"/>
  <c r="BR15" i="2"/>
  <c r="BS15" i="2"/>
  <c r="BT15" i="2"/>
  <c r="BU15" i="2"/>
  <c r="BX15" i="2"/>
  <c r="BY15" i="2"/>
  <c r="BZ15" i="2"/>
  <c r="CA15" i="2"/>
  <c r="CD15" i="2"/>
  <c r="CE15" i="2"/>
  <c r="CF15" i="2"/>
  <c r="CG15" i="2"/>
  <c r="CJ15" i="2"/>
  <c r="CK15" i="2"/>
  <c r="CL15" i="2"/>
  <c r="CM15" i="2"/>
  <c r="CP15" i="2"/>
  <c r="CQ15" i="2"/>
  <c r="CR15" i="2"/>
  <c r="CS15" i="2"/>
  <c r="CV15" i="2"/>
  <c r="CW15" i="2"/>
  <c r="CX15" i="2"/>
  <c r="CY15" i="2"/>
  <c r="DB15" i="2"/>
  <c r="DC15" i="2"/>
  <c r="DD15" i="2"/>
  <c r="DE15" i="2"/>
  <c r="DH15" i="2"/>
  <c r="DI15" i="2"/>
  <c r="DJ15" i="2"/>
  <c r="DK15" i="2"/>
  <c r="DN15" i="2"/>
  <c r="DO15" i="2"/>
  <c r="DP15" i="2"/>
  <c r="DQ15" i="2"/>
  <c r="DT15" i="2"/>
  <c r="DU15" i="2"/>
  <c r="DV15" i="2"/>
  <c r="DW15" i="2"/>
  <c r="DZ15" i="2"/>
  <c r="EE15" i="2"/>
  <c r="AD16" i="2"/>
  <c r="P16" i="2"/>
  <c r="R16" i="2"/>
  <c r="T16" i="2"/>
  <c r="U16" i="2"/>
  <c r="AA16" i="2"/>
  <c r="I16" i="2"/>
  <c r="AM16" i="2"/>
  <c r="AB16" i="2"/>
  <c r="AC16" i="2"/>
  <c r="AI16" i="2"/>
  <c r="AF16" i="2"/>
  <c r="AO16" i="2"/>
  <c r="AP16" i="2"/>
  <c r="AQ16" i="2"/>
  <c r="AR16" i="2"/>
  <c r="AT16" i="2"/>
  <c r="AU16" i="2"/>
  <c r="AV16" i="2"/>
  <c r="AW16" i="2"/>
  <c r="AZ16" i="2"/>
  <c r="BA16" i="2"/>
  <c r="BB16" i="2"/>
  <c r="BC16" i="2"/>
  <c r="BF16" i="2"/>
  <c r="BG16" i="2"/>
  <c r="BH16" i="2"/>
  <c r="BI16" i="2"/>
  <c r="BL16" i="2"/>
  <c r="BM16" i="2"/>
  <c r="BN16" i="2"/>
  <c r="BO16" i="2"/>
  <c r="BR16" i="2"/>
  <c r="BS16" i="2"/>
  <c r="BT16" i="2"/>
  <c r="BU16" i="2"/>
  <c r="BX16" i="2"/>
  <c r="BY16" i="2"/>
  <c r="BZ16" i="2"/>
  <c r="CA16" i="2"/>
  <c r="CD16" i="2"/>
  <c r="CE16" i="2"/>
  <c r="CF16" i="2"/>
  <c r="CG16" i="2"/>
  <c r="CJ16" i="2"/>
  <c r="CK16" i="2"/>
  <c r="CL16" i="2"/>
  <c r="CM16" i="2"/>
  <c r="CP16" i="2"/>
  <c r="CQ16" i="2"/>
  <c r="CR16" i="2"/>
  <c r="CS16" i="2"/>
  <c r="CV16" i="2"/>
  <c r="CW16" i="2"/>
  <c r="CX16" i="2"/>
  <c r="CY16" i="2"/>
  <c r="DB16" i="2"/>
  <c r="DC16" i="2"/>
  <c r="DD16" i="2"/>
  <c r="DE16" i="2"/>
  <c r="DH16" i="2"/>
  <c r="DI16" i="2"/>
  <c r="DJ16" i="2"/>
  <c r="DK16" i="2"/>
  <c r="DN16" i="2"/>
  <c r="DO16" i="2"/>
  <c r="DP16" i="2"/>
  <c r="DQ16" i="2"/>
  <c r="DT16" i="2"/>
  <c r="DU16" i="2"/>
  <c r="DV16" i="2"/>
  <c r="DW16" i="2"/>
  <c r="DZ16" i="2"/>
  <c r="EE16" i="2"/>
  <c r="AD17" i="2"/>
  <c r="P17" i="2"/>
  <c r="R17" i="2"/>
  <c r="T17" i="2"/>
  <c r="U17" i="2"/>
  <c r="AA17" i="2"/>
  <c r="I17" i="2"/>
  <c r="AM17" i="2"/>
  <c r="AB17" i="2"/>
  <c r="AC17" i="2"/>
  <c r="AI17" i="2"/>
  <c r="AF17" i="2"/>
  <c r="AO17" i="2"/>
  <c r="AP17" i="2"/>
  <c r="AQ17" i="2"/>
  <c r="AR17" i="2"/>
  <c r="AT17" i="2"/>
  <c r="AU17" i="2"/>
  <c r="AV17" i="2"/>
  <c r="AW17" i="2"/>
  <c r="AZ17" i="2"/>
  <c r="BA17" i="2"/>
  <c r="BB17" i="2"/>
  <c r="BC17" i="2"/>
  <c r="BF17" i="2"/>
  <c r="BG17" i="2"/>
  <c r="BH17" i="2"/>
  <c r="BI17" i="2"/>
  <c r="BL17" i="2"/>
  <c r="BM17" i="2"/>
  <c r="BN17" i="2"/>
  <c r="BO17" i="2"/>
  <c r="BR17" i="2"/>
  <c r="BS17" i="2"/>
  <c r="BT17" i="2"/>
  <c r="BU17" i="2"/>
  <c r="BX17" i="2"/>
  <c r="BY17" i="2"/>
  <c r="BZ17" i="2"/>
  <c r="CA17" i="2"/>
  <c r="CD17" i="2"/>
  <c r="CE17" i="2"/>
  <c r="CF17" i="2"/>
  <c r="CG17" i="2"/>
  <c r="CJ17" i="2"/>
  <c r="CK17" i="2"/>
  <c r="CL17" i="2"/>
  <c r="CM17" i="2"/>
  <c r="CP17" i="2"/>
  <c r="CQ17" i="2"/>
  <c r="CR17" i="2"/>
  <c r="CS17" i="2"/>
  <c r="CV17" i="2"/>
  <c r="CW17" i="2"/>
  <c r="CX17" i="2"/>
  <c r="CY17" i="2"/>
  <c r="DB17" i="2"/>
  <c r="DC17" i="2"/>
  <c r="DD17" i="2"/>
  <c r="DE17" i="2"/>
  <c r="DH17" i="2"/>
  <c r="DI17" i="2"/>
  <c r="DJ17" i="2"/>
  <c r="DK17" i="2"/>
  <c r="DN17" i="2"/>
  <c r="DO17" i="2"/>
  <c r="DP17" i="2"/>
  <c r="DQ17" i="2"/>
  <c r="DT17" i="2"/>
  <c r="DU17" i="2"/>
  <c r="DV17" i="2"/>
  <c r="DW17" i="2"/>
  <c r="DZ17" i="2"/>
  <c r="EE17" i="2"/>
  <c r="P20" i="2"/>
  <c r="I20" i="2"/>
  <c r="AM20" i="2"/>
  <c r="U21" i="2"/>
  <c r="P21" i="2"/>
  <c r="AA21" i="2"/>
  <c r="AM21" i="2"/>
  <c r="AB21" i="2"/>
  <c r="AD21" i="2"/>
  <c r="AC21" i="2"/>
  <c r="AF21" i="2"/>
  <c r="AO21" i="2"/>
  <c r="AP21" i="2"/>
  <c r="AQ21" i="2"/>
  <c r="AR21" i="2"/>
  <c r="AT21" i="2"/>
  <c r="AU21" i="2"/>
  <c r="AV21" i="2"/>
  <c r="AW21" i="2"/>
  <c r="AZ21" i="2"/>
  <c r="BA21" i="2"/>
  <c r="BB21" i="2"/>
  <c r="BC21" i="2"/>
  <c r="BF21" i="2"/>
  <c r="BG21" i="2"/>
  <c r="BH21" i="2"/>
  <c r="BI21" i="2"/>
  <c r="BL21" i="2"/>
  <c r="BM21" i="2"/>
  <c r="BN21" i="2"/>
  <c r="BO21" i="2"/>
  <c r="BR21" i="2"/>
  <c r="BS21" i="2"/>
  <c r="BT21" i="2"/>
  <c r="BU21" i="2"/>
  <c r="BX21" i="2"/>
  <c r="BY21" i="2"/>
  <c r="BZ21" i="2"/>
  <c r="CA21" i="2"/>
  <c r="CD21" i="2"/>
  <c r="CE21" i="2"/>
  <c r="CF21" i="2"/>
  <c r="CG21" i="2"/>
  <c r="CJ21" i="2"/>
  <c r="CK21" i="2"/>
  <c r="CL21" i="2"/>
  <c r="CM21" i="2"/>
  <c r="CP21" i="2"/>
  <c r="CQ21" i="2"/>
  <c r="CR21" i="2"/>
  <c r="CS21" i="2"/>
  <c r="CV21" i="2"/>
  <c r="CW21" i="2"/>
  <c r="CX21" i="2"/>
  <c r="CY21" i="2"/>
  <c r="DB21" i="2"/>
  <c r="DC21" i="2"/>
  <c r="DD21" i="2"/>
  <c r="DE21" i="2"/>
  <c r="DH21" i="2"/>
  <c r="DI21" i="2"/>
  <c r="DJ21" i="2"/>
  <c r="DK21" i="2"/>
  <c r="DN21" i="2"/>
  <c r="DO21" i="2"/>
  <c r="DP21" i="2"/>
  <c r="DQ21" i="2"/>
  <c r="DT21" i="2"/>
  <c r="DU21" i="2"/>
  <c r="DV21" i="2"/>
  <c r="DW21" i="2"/>
  <c r="DZ21" i="2"/>
  <c r="EE21" i="2"/>
  <c r="AD22" i="2"/>
  <c r="P22" i="2"/>
  <c r="AA22" i="2"/>
  <c r="AB22" i="2"/>
  <c r="AC22" i="2"/>
  <c r="AF22" i="2"/>
  <c r="AO22" i="2"/>
  <c r="AP22" i="2"/>
  <c r="AQ22" i="2"/>
  <c r="AR22" i="2"/>
  <c r="AT22" i="2"/>
  <c r="AU22" i="2"/>
  <c r="AV22" i="2"/>
  <c r="AW22" i="2"/>
  <c r="AZ22" i="2"/>
  <c r="BA22" i="2"/>
  <c r="BB22" i="2"/>
  <c r="BC22" i="2"/>
  <c r="BF22" i="2"/>
  <c r="BG22" i="2"/>
  <c r="BH22" i="2"/>
  <c r="BI22" i="2"/>
  <c r="BL22" i="2"/>
  <c r="BM22" i="2"/>
  <c r="BN22" i="2"/>
  <c r="BO22" i="2"/>
  <c r="BR22" i="2"/>
  <c r="BS22" i="2"/>
  <c r="BT22" i="2"/>
  <c r="BU22" i="2"/>
  <c r="BX22" i="2"/>
  <c r="BY22" i="2"/>
  <c r="BZ22" i="2"/>
  <c r="CA22" i="2"/>
  <c r="CD22" i="2"/>
  <c r="CE22" i="2"/>
  <c r="CF22" i="2"/>
  <c r="CG22" i="2"/>
  <c r="CJ22" i="2"/>
  <c r="CK22" i="2"/>
  <c r="CL22" i="2"/>
  <c r="CM22" i="2"/>
  <c r="CP22" i="2"/>
  <c r="CQ22" i="2"/>
  <c r="CR22" i="2"/>
  <c r="CS22" i="2"/>
  <c r="CV22" i="2"/>
  <c r="CW22" i="2"/>
  <c r="CX22" i="2"/>
  <c r="CY22" i="2"/>
  <c r="DB22" i="2"/>
  <c r="DC22" i="2"/>
  <c r="DD22" i="2"/>
  <c r="DE22" i="2"/>
  <c r="DH22" i="2"/>
  <c r="DI22" i="2"/>
  <c r="DJ22" i="2"/>
  <c r="DK22" i="2"/>
  <c r="DN22" i="2"/>
  <c r="DO22" i="2"/>
  <c r="DP22" i="2"/>
  <c r="DQ22" i="2"/>
  <c r="DT22" i="2"/>
  <c r="DU22" i="2"/>
  <c r="DV22" i="2"/>
  <c r="DW22" i="2"/>
  <c r="DZ22" i="2"/>
  <c r="EE22" i="2"/>
  <c r="AQ23" i="2"/>
  <c r="AR23" i="2"/>
  <c r="AT23" i="2"/>
  <c r="AU23" i="2"/>
  <c r="AV23" i="2"/>
  <c r="AW23" i="2"/>
  <c r="AZ23" i="2"/>
  <c r="BA23" i="2"/>
  <c r="BB23" i="2"/>
  <c r="BC23" i="2"/>
  <c r="BF23" i="2"/>
  <c r="BG23" i="2"/>
  <c r="BH23" i="2"/>
  <c r="BI23" i="2"/>
  <c r="BL23" i="2"/>
  <c r="BM23" i="2"/>
  <c r="BN23" i="2"/>
  <c r="BO23" i="2"/>
  <c r="BR23" i="2"/>
  <c r="BS23" i="2"/>
  <c r="BT23" i="2"/>
  <c r="BU23" i="2"/>
  <c r="BX23" i="2"/>
  <c r="BY23" i="2"/>
  <c r="BZ23" i="2"/>
  <c r="CA23" i="2"/>
  <c r="CD23" i="2"/>
  <c r="CE23" i="2"/>
  <c r="CF23" i="2"/>
  <c r="CG23" i="2"/>
  <c r="CJ23" i="2"/>
  <c r="CK23" i="2"/>
  <c r="CL23" i="2"/>
  <c r="CM23" i="2"/>
  <c r="CP23" i="2"/>
  <c r="CQ23" i="2"/>
  <c r="CR23" i="2"/>
  <c r="CS23" i="2"/>
  <c r="CV23" i="2"/>
  <c r="CW23" i="2"/>
  <c r="CX23" i="2"/>
  <c r="CY23" i="2"/>
  <c r="DB23" i="2"/>
  <c r="DC23" i="2"/>
  <c r="DD23" i="2"/>
  <c r="DE23" i="2"/>
  <c r="DH23" i="2"/>
  <c r="DI23" i="2"/>
  <c r="DJ23" i="2"/>
  <c r="DK23" i="2"/>
  <c r="DN23" i="2"/>
  <c r="DO23" i="2"/>
  <c r="DP23" i="2"/>
  <c r="DQ23" i="2"/>
  <c r="DT23" i="2"/>
  <c r="DU23" i="2"/>
  <c r="DV23" i="2"/>
  <c r="DW23" i="2"/>
  <c r="DZ23" i="2"/>
  <c r="EE23" i="2"/>
  <c r="AD24" i="2"/>
  <c r="P24" i="2"/>
  <c r="R24" i="2"/>
  <c r="T24" i="2"/>
  <c r="U24" i="2"/>
  <c r="AA24" i="2"/>
  <c r="I24" i="2"/>
  <c r="AM24" i="2"/>
  <c r="AB24" i="2"/>
  <c r="AC24" i="2"/>
  <c r="AI24" i="2"/>
  <c r="AF24" i="2"/>
  <c r="AO24" i="2"/>
  <c r="AP24" i="2"/>
  <c r="AQ24" i="2"/>
  <c r="AR24" i="2"/>
  <c r="AT24" i="2"/>
  <c r="AU24" i="2"/>
  <c r="AV24" i="2"/>
  <c r="AW24" i="2"/>
  <c r="AZ24" i="2"/>
  <c r="BA24" i="2"/>
  <c r="BB24" i="2"/>
  <c r="BC24" i="2"/>
  <c r="BF24" i="2"/>
  <c r="BG24" i="2"/>
  <c r="BH24" i="2"/>
  <c r="BI24" i="2"/>
  <c r="BL24" i="2"/>
  <c r="BM24" i="2"/>
  <c r="BN24" i="2"/>
  <c r="BO24" i="2"/>
  <c r="BR24" i="2"/>
  <c r="BS24" i="2"/>
  <c r="BT24" i="2"/>
  <c r="BU24" i="2"/>
  <c r="BX24" i="2"/>
  <c r="BY24" i="2"/>
  <c r="BZ24" i="2"/>
  <c r="CA24" i="2"/>
  <c r="CD24" i="2"/>
  <c r="CE24" i="2"/>
  <c r="CF24" i="2"/>
  <c r="CG24" i="2"/>
  <c r="CJ24" i="2"/>
  <c r="CK24" i="2"/>
  <c r="CL24" i="2"/>
  <c r="CM24" i="2"/>
  <c r="CP24" i="2"/>
  <c r="CQ24" i="2"/>
  <c r="CR24" i="2"/>
  <c r="CS24" i="2"/>
  <c r="CV24" i="2"/>
  <c r="CW24" i="2"/>
  <c r="CX24" i="2"/>
  <c r="CY24" i="2"/>
  <c r="DB24" i="2"/>
  <c r="DC24" i="2"/>
  <c r="DD24" i="2"/>
  <c r="DE24" i="2"/>
  <c r="DH24" i="2"/>
  <c r="DI24" i="2"/>
  <c r="DJ24" i="2"/>
  <c r="DK24" i="2"/>
  <c r="DN24" i="2"/>
  <c r="DO24" i="2"/>
  <c r="DP24" i="2"/>
  <c r="DQ24" i="2"/>
  <c r="DT24" i="2"/>
  <c r="DU24" i="2"/>
  <c r="DV24" i="2"/>
  <c r="DW24" i="2"/>
  <c r="DZ24" i="2"/>
  <c r="EE24" i="2"/>
  <c r="R25" i="2"/>
  <c r="T25" i="2"/>
  <c r="U25" i="2"/>
  <c r="P25" i="2"/>
  <c r="AA25" i="2"/>
  <c r="I25" i="2"/>
  <c r="AM25" i="2"/>
  <c r="AB25" i="2"/>
  <c r="AD25" i="2"/>
  <c r="AC25" i="2"/>
  <c r="AI25" i="2"/>
  <c r="AF25" i="2"/>
  <c r="AO25" i="2"/>
  <c r="AP25" i="2"/>
  <c r="AQ25" i="2"/>
  <c r="AR25" i="2"/>
  <c r="AT25" i="2"/>
  <c r="AU25" i="2"/>
  <c r="AV25" i="2"/>
  <c r="AW25" i="2"/>
  <c r="AZ25" i="2"/>
  <c r="BA25" i="2"/>
  <c r="BB25" i="2"/>
  <c r="BC25" i="2"/>
  <c r="BF25" i="2"/>
  <c r="BG25" i="2"/>
  <c r="BH25" i="2"/>
  <c r="BI25" i="2"/>
  <c r="BL25" i="2"/>
  <c r="BM25" i="2"/>
  <c r="BN25" i="2"/>
  <c r="BO25" i="2"/>
  <c r="BR25" i="2"/>
  <c r="BS25" i="2"/>
  <c r="BT25" i="2"/>
  <c r="BU25" i="2"/>
  <c r="BX25" i="2"/>
  <c r="BY25" i="2"/>
  <c r="BZ25" i="2"/>
  <c r="CA25" i="2"/>
  <c r="CD25" i="2"/>
  <c r="CE25" i="2"/>
  <c r="CF25" i="2"/>
  <c r="CG25" i="2"/>
  <c r="CJ25" i="2"/>
  <c r="CK25" i="2"/>
  <c r="CL25" i="2"/>
  <c r="CM25" i="2"/>
  <c r="CP25" i="2"/>
  <c r="CQ25" i="2"/>
  <c r="CR25" i="2"/>
  <c r="CS25" i="2"/>
  <c r="CV25" i="2"/>
  <c r="CW25" i="2"/>
  <c r="CX25" i="2"/>
  <c r="CY25" i="2"/>
  <c r="DB25" i="2"/>
  <c r="DC25" i="2"/>
  <c r="DD25" i="2"/>
  <c r="DE25" i="2"/>
  <c r="DH25" i="2"/>
  <c r="DI25" i="2"/>
  <c r="DJ25" i="2"/>
  <c r="DK25" i="2"/>
  <c r="DN25" i="2"/>
  <c r="DO25" i="2"/>
  <c r="DP25" i="2"/>
  <c r="DQ25" i="2"/>
  <c r="DT25" i="2"/>
  <c r="DU25" i="2"/>
  <c r="DV25" i="2"/>
  <c r="DW25" i="2"/>
  <c r="DZ25" i="2"/>
  <c r="EE25" i="2"/>
  <c r="R26" i="2"/>
  <c r="T26" i="2"/>
  <c r="U26" i="2"/>
  <c r="P26" i="2"/>
  <c r="AA26" i="2"/>
  <c r="I26" i="2"/>
  <c r="AM26" i="2"/>
  <c r="AB26" i="2"/>
  <c r="AD26" i="2"/>
  <c r="AC26" i="2"/>
  <c r="AI26" i="2"/>
  <c r="AF26" i="2"/>
  <c r="AO26" i="2"/>
  <c r="AP26" i="2"/>
  <c r="AQ26" i="2"/>
  <c r="AR26" i="2"/>
  <c r="AT26" i="2"/>
  <c r="AU26" i="2"/>
  <c r="AV26" i="2"/>
  <c r="AW26" i="2"/>
  <c r="AZ26" i="2"/>
  <c r="BA26" i="2"/>
  <c r="BB26" i="2"/>
  <c r="BC26" i="2"/>
  <c r="BF26" i="2"/>
  <c r="BG26" i="2"/>
  <c r="BH26" i="2"/>
  <c r="BI26" i="2"/>
  <c r="BL26" i="2"/>
  <c r="BM26" i="2"/>
  <c r="BN26" i="2"/>
  <c r="BO26" i="2"/>
  <c r="BR26" i="2"/>
  <c r="BS26" i="2"/>
  <c r="BT26" i="2"/>
  <c r="BU26" i="2"/>
  <c r="BX26" i="2"/>
  <c r="BY26" i="2"/>
  <c r="BZ26" i="2"/>
  <c r="CA26" i="2"/>
  <c r="CD26" i="2"/>
  <c r="CE26" i="2"/>
  <c r="CF26" i="2"/>
  <c r="CG26" i="2"/>
  <c r="CJ26" i="2"/>
  <c r="CK26" i="2"/>
  <c r="CL26" i="2"/>
  <c r="CM26" i="2"/>
  <c r="CP26" i="2"/>
  <c r="CQ26" i="2"/>
  <c r="CR26" i="2"/>
  <c r="CS26" i="2"/>
  <c r="CV26" i="2"/>
  <c r="CW26" i="2"/>
  <c r="CX26" i="2"/>
  <c r="CY26" i="2"/>
  <c r="DB26" i="2"/>
  <c r="DC26" i="2"/>
  <c r="DD26" i="2"/>
  <c r="DE26" i="2"/>
  <c r="DH26" i="2"/>
  <c r="DI26" i="2"/>
  <c r="DJ26" i="2"/>
  <c r="DK26" i="2"/>
  <c r="DN26" i="2"/>
  <c r="DO26" i="2"/>
  <c r="DP26" i="2"/>
  <c r="DQ26" i="2"/>
  <c r="DT26" i="2"/>
  <c r="DU26" i="2"/>
  <c r="DV26" i="2"/>
  <c r="DW26" i="2"/>
  <c r="DZ26" i="2"/>
  <c r="EE26" i="2"/>
  <c r="AM27" i="2"/>
  <c r="R27" i="2"/>
  <c r="T27" i="2"/>
  <c r="U27" i="2"/>
  <c r="W27" i="2"/>
  <c r="Y27" i="2"/>
  <c r="AD27" i="2"/>
  <c r="P27" i="2"/>
  <c r="AA27" i="2"/>
  <c r="AB27" i="2"/>
  <c r="AC27" i="2"/>
  <c r="AF27" i="2"/>
  <c r="AO27" i="2"/>
  <c r="AP27" i="2"/>
  <c r="AQ27" i="2"/>
  <c r="AR27" i="2"/>
  <c r="AT27" i="2"/>
  <c r="AU27" i="2"/>
  <c r="AV27" i="2"/>
  <c r="AW27" i="2"/>
  <c r="AZ27" i="2"/>
  <c r="BA27" i="2"/>
  <c r="BB27" i="2"/>
  <c r="BC27" i="2"/>
  <c r="BF27" i="2"/>
  <c r="BG27" i="2"/>
  <c r="BH27" i="2"/>
  <c r="BI27" i="2"/>
  <c r="BL27" i="2"/>
  <c r="BM27" i="2"/>
  <c r="BN27" i="2"/>
  <c r="BO27" i="2"/>
  <c r="BR27" i="2"/>
  <c r="BS27" i="2"/>
  <c r="BT27" i="2"/>
  <c r="BU27" i="2"/>
  <c r="BX27" i="2"/>
  <c r="BY27" i="2"/>
  <c r="BZ27" i="2"/>
  <c r="CA27" i="2"/>
  <c r="CD27" i="2"/>
  <c r="CE27" i="2"/>
  <c r="CF27" i="2"/>
  <c r="CG27" i="2"/>
  <c r="CJ27" i="2"/>
  <c r="CK27" i="2"/>
  <c r="CL27" i="2"/>
  <c r="CM27" i="2"/>
  <c r="CP27" i="2"/>
  <c r="CQ27" i="2"/>
  <c r="CR27" i="2"/>
  <c r="CS27" i="2"/>
  <c r="CV27" i="2"/>
  <c r="CW27" i="2"/>
  <c r="CX27" i="2"/>
  <c r="CY27" i="2"/>
  <c r="DB27" i="2"/>
  <c r="DC27" i="2"/>
  <c r="DD27" i="2"/>
  <c r="DE27" i="2"/>
  <c r="DH27" i="2"/>
  <c r="DI27" i="2"/>
  <c r="DJ27" i="2"/>
  <c r="DK27" i="2"/>
  <c r="DN27" i="2"/>
  <c r="DO27" i="2"/>
  <c r="DP27" i="2"/>
  <c r="DQ27" i="2"/>
  <c r="DT27" i="2"/>
  <c r="DU27" i="2"/>
  <c r="DV27" i="2"/>
  <c r="DW27" i="2"/>
  <c r="DZ27" i="2"/>
  <c r="EE27" i="2"/>
  <c r="X28" i="2"/>
  <c r="Y28" i="2"/>
  <c r="AD28" i="2"/>
  <c r="P28" i="2"/>
  <c r="AA28" i="2"/>
  <c r="AB28" i="2"/>
  <c r="AC28" i="2"/>
  <c r="AF28" i="2"/>
  <c r="AO28" i="2"/>
  <c r="AP28" i="2"/>
  <c r="AQ28" i="2"/>
  <c r="AR28" i="2"/>
  <c r="AT28" i="2"/>
  <c r="AU28" i="2"/>
  <c r="AV28" i="2"/>
  <c r="AW28" i="2"/>
  <c r="AZ28" i="2"/>
  <c r="BA28" i="2"/>
  <c r="BB28" i="2"/>
  <c r="BC28" i="2"/>
  <c r="BF28" i="2"/>
  <c r="BG28" i="2"/>
  <c r="BH28" i="2"/>
  <c r="BI28" i="2"/>
  <c r="BL28" i="2"/>
  <c r="BM28" i="2"/>
  <c r="BN28" i="2"/>
  <c r="BO28" i="2"/>
  <c r="BR28" i="2"/>
  <c r="BS28" i="2"/>
  <c r="BT28" i="2"/>
  <c r="BU28" i="2"/>
  <c r="BX28" i="2"/>
  <c r="BY28" i="2"/>
  <c r="BZ28" i="2"/>
  <c r="CA28" i="2"/>
  <c r="CD28" i="2"/>
  <c r="CE28" i="2"/>
  <c r="CF28" i="2"/>
  <c r="CG28" i="2"/>
  <c r="CJ28" i="2"/>
  <c r="CK28" i="2"/>
  <c r="CL28" i="2"/>
  <c r="CM28" i="2"/>
  <c r="CP28" i="2"/>
  <c r="CQ28" i="2"/>
  <c r="CR28" i="2"/>
  <c r="CS28" i="2"/>
  <c r="CV28" i="2"/>
  <c r="CW28" i="2"/>
  <c r="CX28" i="2"/>
  <c r="CY28" i="2"/>
  <c r="DB28" i="2"/>
  <c r="DC28" i="2"/>
  <c r="DD28" i="2"/>
  <c r="DE28" i="2"/>
  <c r="DH28" i="2"/>
  <c r="DI28" i="2"/>
  <c r="DJ28" i="2"/>
  <c r="DK28" i="2"/>
  <c r="DN28" i="2"/>
  <c r="DO28" i="2"/>
  <c r="DP28" i="2"/>
  <c r="DQ28" i="2"/>
  <c r="DT28" i="2"/>
  <c r="DU28" i="2"/>
  <c r="DV28" i="2"/>
  <c r="DW28" i="2"/>
  <c r="DZ28" i="2"/>
  <c r="EE28" i="2"/>
  <c r="AD29" i="2"/>
  <c r="P29" i="2"/>
  <c r="R29" i="2"/>
  <c r="T29" i="2"/>
  <c r="U29" i="2"/>
  <c r="AA29" i="2"/>
  <c r="I29" i="2"/>
  <c r="AM29" i="2"/>
  <c r="AB29" i="2"/>
  <c r="AC29" i="2"/>
  <c r="AI29" i="2"/>
  <c r="AF29" i="2"/>
  <c r="AO29" i="2"/>
  <c r="AP29" i="2"/>
  <c r="AQ29" i="2"/>
  <c r="AR29" i="2"/>
  <c r="AT29" i="2"/>
  <c r="AU29" i="2"/>
  <c r="AV29" i="2"/>
  <c r="AW29" i="2"/>
  <c r="AZ29" i="2"/>
  <c r="BA29" i="2"/>
  <c r="BB29" i="2"/>
  <c r="BC29" i="2"/>
  <c r="BF29" i="2"/>
  <c r="BG29" i="2"/>
  <c r="BH29" i="2"/>
  <c r="BI29" i="2"/>
  <c r="BL29" i="2"/>
  <c r="BM29" i="2"/>
  <c r="BN29" i="2"/>
  <c r="BO29" i="2"/>
  <c r="BR29" i="2"/>
  <c r="BS29" i="2"/>
  <c r="BT29" i="2"/>
  <c r="BU29" i="2"/>
  <c r="BX29" i="2"/>
  <c r="BY29" i="2"/>
  <c r="BZ29" i="2"/>
  <c r="CA29" i="2"/>
  <c r="CD29" i="2"/>
  <c r="CE29" i="2"/>
  <c r="CF29" i="2"/>
  <c r="CG29" i="2"/>
  <c r="CJ29" i="2"/>
  <c r="CK29" i="2"/>
  <c r="CL29" i="2"/>
  <c r="CM29" i="2"/>
  <c r="CP29" i="2"/>
  <c r="CQ29" i="2"/>
  <c r="CR29" i="2"/>
  <c r="CS29" i="2"/>
  <c r="CV29" i="2"/>
  <c r="CW29" i="2"/>
  <c r="CX29" i="2"/>
  <c r="CY29" i="2"/>
  <c r="DB29" i="2"/>
  <c r="DC29" i="2"/>
  <c r="DD29" i="2"/>
  <c r="DE29" i="2"/>
  <c r="DH29" i="2"/>
  <c r="DI29" i="2"/>
  <c r="DJ29" i="2"/>
  <c r="DK29" i="2"/>
  <c r="DN29" i="2"/>
  <c r="DO29" i="2"/>
  <c r="DP29" i="2"/>
  <c r="DQ29" i="2"/>
  <c r="DT29" i="2"/>
  <c r="DU29" i="2"/>
  <c r="DV29" i="2"/>
  <c r="DW29" i="2"/>
  <c r="DZ29" i="2"/>
  <c r="EE29" i="2"/>
  <c r="AD30" i="2"/>
  <c r="P30" i="2"/>
  <c r="R30" i="2"/>
  <c r="T30" i="2"/>
  <c r="U30" i="2"/>
  <c r="AA30" i="2"/>
  <c r="I30" i="2"/>
  <c r="AM30" i="2"/>
  <c r="AB30" i="2"/>
  <c r="AC30" i="2"/>
  <c r="AI30" i="2"/>
  <c r="AF30" i="2"/>
  <c r="AO30" i="2"/>
  <c r="AP30" i="2"/>
  <c r="AQ30" i="2"/>
  <c r="AR30" i="2"/>
  <c r="AT30" i="2"/>
  <c r="AU30" i="2"/>
  <c r="AV30" i="2"/>
  <c r="AW30" i="2"/>
  <c r="AZ30" i="2"/>
  <c r="BA30" i="2"/>
  <c r="BB30" i="2"/>
  <c r="BC30" i="2"/>
  <c r="BF30" i="2"/>
  <c r="BG30" i="2"/>
  <c r="BH30" i="2"/>
  <c r="BI30" i="2"/>
  <c r="BL30" i="2"/>
  <c r="BM30" i="2"/>
  <c r="BN30" i="2"/>
  <c r="BO30" i="2"/>
  <c r="BR30" i="2"/>
  <c r="BS30" i="2"/>
  <c r="BT30" i="2"/>
  <c r="BU30" i="2"/>
  <c r="BX30" i="2"/>
  <c r="BY30" i="2"/>
  <c r="BZ30" i="2"/>
  <c r="CA30" i="2"/>
  <c r="CD30" i="2"/>
  <c r="CE30" i="2"/>
  <c r="CF30" i="2"/>
  <c r="CG30" i="2"/>
  <c r="CJ30" i="2"/>
  <c r="CK30" i="2"/>
  <c r="CL30" i="2"/>
  <c r="CM30" i="2"/>
  <c r="CP30" i="2"/>
  <c r="CQ30" i="2"/>
  <c r="CR30" i="2"/>
  <c r="CS30" i="2"/>
  <c r="CV30" i="2"/>
  <c r="CW30" i="2"/>
  <c r="CX30" i="2"/>
  <c r="CY30" i="2"/>
  <c r="DB30" i="2"/>
  <c r="DC30" i="2"/>
  <c r="DD30" i="2"/>
  <c r="DE30" i="2"/>
  <c r="DH30" i="2"/>
  <c r="DI30" i="2"/>
  <c r="DJ30" i="2"/>
  <c r="DK30" i="2"/>
  <c r="DN30" i="2"/>
  <c r="DO30" i="2"/>
  <c r="DP30" i="2"/>
  <c r="DQ30" i="2"/>
  <c r="DT30" i="2"/>
  <c r="DU30" i="2"/>
  <c r="DV30" i="2"/>
  <c r="DW30" i="2"/>
  <c r="DZ30" i="2"/>
  <c r="EE30" i="2"/>
  <c r="AD31" i="2"/>
  <c r="P31" i="2"/>
  <c r="R31" i="2"/>
  <c r="T31" i="2"/>
  <c r="U31" i="2"/>
  <c r="AA31" i="2"/>
  <c r="I31" i="2"/>
  <c r="AM31" i="2"/>
  <c r="AB31" i="2"/>
  <c r="AC31" i="2"/>
  <c r="AI31" i="2"/>
  <c r="AF31" i="2"/>
  <c r="AO31" i="2"/>
  <c r="AP31" i="2"/>
  <c r="AQ31" i="2"/>
  <c r="AR31" i="2"/>
  <c r="AT31" i="2"/>
  <c r="AU31" i="2"/>
  <c r="AV31" i="2"/>
  <c r="AW31" i="2"/>
  <c r="AZ31" i="2"/>
  <c r="BA31" i="2"/>
  <c r="BB31" i="2"/>
  <c r="BC31" i="2"/>
  <c r="BF31" i="2"/>
  <c r="BG31" i="2"/>
  <c r="BH31" i="2"/>
  <c r="BI31" i="2"/>
  <c r="BL31" i="2"/>
  <c r="BM31" i="2"/>
  <c r="BN31" i="2"/>
  <c r="BO31" i="2"/>
  <c r="BR31" i="2"/>
  <c r="BS31" i="2"/>
  <c r="BT31" i="2"/>
  <c r="BU31" i="2"/>
  <c r="BX31" i="2"/>
  <c r="BY31" i="2"/>
  <c r="BZ31" i="2"/>
  <c r="CA31" i="2"/>
  <c r="CD31" i="2"/>
  <c r="CE31" i="2"/>
  <c r="CF31" i="2"/>
  <c r="CG31" i="2"/>
  <c r="CJ31" i="2"/>
  <c r="CK31" i="2"/>
  <c r="CL31" i="2"/>
  <c r="CM31" i="2"/>
  <c r="CP31" i="2"/>
  <c r="CQ31" i="2"/>
  <c r="CR31" i="2"/>
  <c r="CS31" i="2"/>
  <c r="CV31" i="2"/>
  <c r="CW31" i="2"/>
  <c r="CX31" i="2"/>
  <c r="CY31" i="2"/>
  <c r="DB31" i="2"/>
  <c r="DC31" i="2"/>
  <c r="DD31" i="2"/>
  <c r="DE31" i="2"/>
  <c r="DH31" i="2"/>
  <c r="DI31" i="2"/>
  <c r="DJ31" i="2"/>
  <c r="DK31" i="2"/>
  <c r="DN31" i="2"/>
  <c r="DO31" i="2"/>
  <c r="DP31" i="2"/>
  <c r="DQ31" i="2"/>
  <c r="DT31" i="2"/>
  <c r="DU31" i="2"/>
  <c r="DV31" i="2"/>
  <c r="DW31" i="2"/>
  <c r="DZ31" i="2"/>
  <c r="EE31" i="2"/>
  <c r="AD32" i="2"/>
  <c r="AC32" i="2"/>
  <c r="AI32" i="2"/>
  <c r="AF32" i="2"/>
  <c r="AO32" i="2"/>
  <c r="AP32" i="2"/>
  <c r="AQ32" i="2"/>
  <c r="AR32" i="2"/>
  <c r="AT32" i="2"/>
  <c r="AU32" i="2"/>
  <c r="AV32" i="2"/>
  <c r="AW32" i="2"/>
  <c r="AZ32" i="2"/>
  <c r="BA32" i="2"/>
  <c r="BB32" i="2"/>
  <c r="BC32" i="2"/>
  <c r="BF32" i="2"/>
  <c r="BG32" i="2"/>
  <c r="BH32" i="2"/>
  <c r="BI32" i="2"/>
  <c r="BL32" i="2"/>
  <c r="BM32" i="2"/>
  <c r="BN32" i="2"/>
  <c r="BO32" i="2"/>
  <c r="BR32" i="2"/>
  <c r="BS32" i="2"/>
  <c r="BT32" i="2"/>
  <c r="BU32" i="2"/>
  <c r="BX32" i="2"/>
  <c r="BY32" i="2"/>
  <c r="BZ32" i="2"/>
  <c r="CA32" i="2"/>
  <c r="CD32" i="2"/>
  <c r="CE32" i="2"/>
  <c r="CF32" i="2"/>
  <c r="CG32" i="2"/>
  <c r="CJ32" i="2"/>
  <c r="CK32" i="2"/>
  <c r="CL32" i="2"/>
  <c r="CM32" i="2"/>
  <c r="CP32" i="2"/>
  <c r="CQ32" i="2"/>
  <c r="CR32" i="2"/>
  <c r="CS32" i="2"/>
  <c r="CV32" i="2"/>
  <c r="CW32" i="2"/>
  <c r="CX32" i="2"/>
  <c r="CY32" i="2"/>
  <c r="DB32" i="2"/>
  <c r="DC32" i="2"/>
  <c r="DD32" i="2"/>
  <c r="DE32" i="2"/>
  <c r="DH32" i="2"/>
  <c r="DI32" i="2"/>
  <c r="DJ32" i="2"/>
  <c r="DK32" i="2"/>
  <c r="DN32" i="2"/>
  <c r="DO32" i="2"/>
  <c r="DP32" i="2"/>
  <c r="DQ32" i="2"/>
  <c r="DT32" i="2"/>
  <c r="DU32" i="2"/>
  <c r="DV32" i="2"/>
  <c r="DW32" i="2"/>
  <c r="DZ32" i="2"/>
  <c r="EE32" i="2"/>
  <c r="AD33" i="2"/>
  <c r="P33" i="2"/>
  <c r="R33" i="2"/>
  <c r="T33" i="2"/>
  <c r="U33" i="2"/>
  <c r="AA33" i="2"/>
  <c r="I33" i="2"/>
  <c r="AM33" i="2"/>
  <c r="AB33" i="2"/>
  <c r="AC33" i="2"/>
  <c r="AI33" i="2"/>
  <c r="AF33" i="2"/>
  <c r="AO33" i="2"/>
  <c r="AP33" i="2"/>
  <c r="AQ33" i="2"/>
  <c r="AR33" i="2"/>
  <c r="AT33" i="2"/>
  <c r="AU33" i="2"/>
  <c r="AV33" i="2"/>
  <c r="AW33" i="2"/>
  <c r="AZ33" i="2"/>
  <c r="BA33" i="2"/>
  <c r="BB33" i="2"/>
  <c r="BC33" i="2"/>
  <c r="BF33" i="2"/>
  <c r="BG33" i="2"/>
  <c r="BH33" i="2"/>
  <c r="BI33" i="2"/>
  <c r="BL33" i="2"/>
  <c r="BM33" i="2"/>
  <c r="BN33" i="2"/>
  <c r="BO33" i="2"/>
  <c r="BR33" i="2"/>
  <c r="BS33" i="2"/>
  <c r="BT33" i="2"/>
  <c r="BU33" i="2"/>
  <c r="BX33" i="2"/>
  <c r="BY33" i="2"/>
  <c r="BZ33" i="2"/>
  <c r="CA33" i="2"/>
  <c r="CD33" i="2"/>
  <c r="CE33" i="2"/>
  <c r="CF33" i="2"/>
  <c r="CG33" i="2"/>
  <c r="CJ33" i="2"/>
  <c r="CK33" i="2"/>
  <c r="CL33" i="2"/>
  <c r="CM33" i="2"/>
  <c r="CP33" i="2"/>
  <c r="CQ33" i="2"/>
  <c r="CR33" i="2"/>
  <c r="CS33" i="2"/>
  <c r="CV33" i="2"/>
  <c r="CW33" i="2"/>
  <c r="CX33" i="2"/>
  <c r="CY33" i="2"/>
  <c r="DB33" i="2"/>
  <c r="DC33" i="2"/>
  <c r="DD33" i="2"/>
  <c r="DE33" i="2"/>
  <c r="DH33" i="2"/>
  <c r="DI33" i="2"/>
  <c r="DJ33" i="2"/>
  <c r="DK33" i="2"/>
  <c r="DN33" i="2"/>
  <c r="DO33" i="2"/>
  <c r="DP33" i="2"/>
  <c r="DQ33" i="2"/>
  <c r="DT33" i="2"/>
  <c r="DU33" i="2"/>
  <c r="DV33" i="2"/>
  <c r="DW33" i="2"/>
  <c r="DZ33" i="2"/>
  <c r="EE33" i="2"/>
  <c r="AD34" i="2"/>
  <c r="P34" i="2"/>
  <c r="R34" i="2"/>
  <c r="T34" i="2"/>
  <c r="U34" i="2"/>
  <c r="AA34" i="2"/>
  <c r="I34" i="2"/>
  <c r="AM34" i="2"/>
  <c r="AB34" i="2"/>
  <c r="AC34" i="2"/>
  <c r="AI34" i="2"/>
  <c r="AF34" i="2"/>
  <c r="AO34" i="2"/>
  <c r="AP34" i="2"/>
  <c r="AQ34" i="2"/>
  <c r="AR34" i="2"/>
  <c r="AT34" i="2"/>
  <c r="AU34" i="2"/>
  <c r="AV34" i="2"/>
  <c r="AW34" i="2"/>
  <c r="AZ34" i="2"/>
  <c r="BA34" i="2"/>
  <c r="BB34" i="2"/>
  <c r="BC34" i="2"/>
  <c r="BF34" i="2"/>
  <c r="BG34" i="2"/>
  <c r="BH34" i="2"/>
  <c r="BI34" i="2"/>
  <c r="BL34" i="2"/>
  <c r="BM34" i="2"/>
  <c r="BN34" i="2"/>
  <c r="BO34" i="2"/>
  <c r="BR34" i="2"/>
  <c r="BS34" i="2"/>
  <c r="BT34" i="2"/>
  <c r="BU34" i="2"/>
  <c r="BX34" i="2"/>
  <c r="BY34" i="2"/>
  <c r="BZ34" i="2"/>
  <c r="CA34" i="2"/>
  <c r="CD34" i="2"/>
  <c r="CE34" i="2"/>
  <c r="CF34" i="2"/>
  <c r="CG34" i="2"/>
  <c r="CJ34" i="2"/>
  <c r="CK34" i="2"/>
  <c r="CL34" i="2"/>
  <c r="CM34" i="2"/>
  <c r="CP34" i="2"/>
  <c r="CQ34" i="2"/>
  <c r="CR34" i="2"/>
  <c r="CS34" i="2"/>
  <c r="CV34" i="2"/>
  <c r="CW34" i="2"/>
  <c r="CX34" i="2"/>
  <c r="CY34" i="2"/>
  <c r="DB34" i="2"/>
  <c r="DC34" i="2"/>
  <c r="DD34" i="2"/>
  <c r="DE34" i="2"/>
  <c r="DH34" i="2"/>
  <c r="DI34" i="2"/>
  <c r="DJ34" i="2"/>
  <c r="DK34" i="2"/>
  <c r="DN34" i="2"/>
  <c r="DO34" i="2"/>
  <c r="DP34" i="2"/>
  <c r="DQ34" i="2"/>
  <c r="DT34" i="2"/>
  <c r="DU34" i="2"/>
  <c r="DV34" i="2"/>
  <c r="DW34" i="2"/>
  <c r="DZ34" i="2"/>
  <c r="EE34" i="2"/>
  <c r="AD35" i="2"/>
  <c r="P35" i="2"/>
  <c r="R35" i="2"/>
  <c r="T35" i="2"/>
  <c r="U35" i="2"/>
  <c r="AA35" i="2"/>
  <c r="I35" i="2"/>
  <c r="AM35" i="2"/>
  <c r="AB35" i="2"/>
  <c r="AC35" i="2"/>
  <c r="AI35" i="2"/>
  <c r="AF35" i="2"/>
  <c r="AO35" i="2"/>
  <c r="AP35" i="2"/>
  <c r="AQ35" i="2"/>
  <c r="AR35" i="2"/>
  <c r="AT35" i="2"/>
  <c r="AU35" i="2"/>
  <c r="AV35" i="2"/>
  <c r="AW35" i="2"/>
  <c r="AZ35" i="2"/>
  <c r="BA35" i="2"/>
  <c r="BB35" i="2"/>
  <c r="BC35" i="2"/>
  <c r="BF35" i="2"/>
  <c r="BG35" i="2"/>
  <c r="BH35" i="2"/>
  <c r="BI35" i="2"/>
  <c r="BL35" i="2"/>
  <c r="BM35" i="2"/>
  <c r="BN35" i="2"/>
  <c r="BO35" i="2"/>
  <c r="BR35" i="2"/>
  <c r="BS35" i="2"/>
  <c r="BT35" i="2"/>
  <c r="BU35" i="2"/>
  <c r="BX35" i="2"/>
  <c r="BY35" i="2"/>
  <c r="BZ35" i="2"/>
  <c r="CA35" i="2"/>
  <c r="CD35" i="2"/>
  <c r="CE35" i="2"/>
  <c r="CF35" i="2"/>
  <c r="CG35" i="2"/>
  <c r="CJ35" i="2"/>
  <c r="CK35" i="2"/>
  <c r="CL35" i="2"/>
  <c r="CM35" i="2"/>
  <c r="CP35" i="2"/>
  <c r="CQ35" i="2"/>
  <c r="CR35" i="2"/>
  <c r="CS35" i="2"/>
  <c r="CV35" i="2"/>
  <c r="CW35" i="2"/>
  <c r="CX35" i="2"/>
  <c r="CY35" i="2"/>
  <c r="DB35" i="2"/>
  <c r="DC35" i="2"/>
  <c r="DD35" i="2"/>
  <c r="DE35" i="2"/>
  <c r="DH35" i="2"/>
  <c r="DI35" i="2"/>
  <c r="DJ35" i="2"/>
  <c r="DK35" i="2"/>
  <c r="DN35" i="2"/>
  <c r="DO35" i="2"/>
  <c r="DP35" i="2"/>
  <c r="DQ35" i="2"/>
  <c r="DT35" i="2"/>
  <c r="DU35" i="2"/>
  <c r="DV35" i="2"/>
  <c r="DW35" i="2"/>
  <c r="DZ35" i="2"/>
  <c r="EE35" i="2"/>
  <c r="EA35" i="2"/>
  <c r="EB35" i="2"/>
  <c r="EC35" i="2"/>
  <c r="ED35" i="2"/>
  <c r="EA34" i="2"/>
  <c r="EB34" i="2"/>
  <c r="EC34" i="2"/>
  <c r="ED34" i="2"/>
  <c r="EA33" i="2"/>
  <c r="EB33" i="2"/>
  <c r="EC33" i="2"/>
  <c r="ED33" i="2"/>
  <c r="EA32" i="2"/>
  <c r="EB32" i="2"/>
  <c r="EC32" i="2"/>
  <c r="ED32" i="2"/>
  <c r="EA31" i="2"/>
  <c r="EB31" i="2"/>
  <c r="EC31" i="2"/>
  <c r="ED31" i="2"/>
  <c r="EA30" i="2"/>
  <c r="EB30" i="2"/>
  <c r="EC30" i="2"/>
  <c r="ED30" i="2"/>
  <c r="EA29" i="2"/>
  <c r="EB29" i="2"/>
  <c r="EC29" i="2"/>
  <c r="ED29" i="2"/>
  <c r="EA28" i="2"/>
  <c r="EB28" i="2"/>
  <c r="EC28" i="2"/>
  <c r="ED28" i="2"/>
  <c r="EA27" i="2"/>
  <c r="EB27" i="2"/>
  <c r="EC27" i="2"/>
  <c r="ED27" i="2"/>
  <c r="EA26" i="2"/>
  <c r="EB26" i="2"/>
  <c r="EC26" i="2"/>
  <c r="ED26" i="2"/>
  <c r="EA25" i="2"/>
  <c r="EB25" i="2"/>
  <c r="EC25" i="2"/>
  <c r="ED25" i="2"/>
  <c r="EA24" i="2"/>
  <c r="EB24" i="2"/>
  <c r="EC24" i="2"/>
  <c r="ED24" i="2"/>
  <c r="EA23" i="2"/>
  <c r="EB23" i="2"/>
  <c r="EC23" i="2"/>
  <c r="ED23" i="2"/>
  <c r="EA22" i="2"/>
  <c r="EB22" i="2"/>
  <c r="EC22" i="2"/>
  <c r="ED22" i="2"/>
  <c r="EA21" i="2"/>
  <c r="EB21" i="2"/>
  <c r="EC21" i="2"/>
  <c r="ED21" i="2"/>
  <c r="AD20" i="2"/>
  <c r="R20" i="2"/>
  <c r="T20" i="2"/>
  <c r="U20" i="2"/>
  <c r="AA20" i="2"/>
  <c r="AB20" i="2"/>
  <c r="AC20" i="2"/>
  <c r="AI20" i="2"/>
  <c r="AF20" i="2"/>
  <c r="AO20" i="2"/>
  <c r="AP20" i="2"/>
  <c r="AQ20" i="2"/>
  <c r="AR20" i="2"/>
  <c r="AT20" i="2"/>
  <c r="AU20" i="2"/>
  <c r="AV20" i="2"/>
  <c r="AW20" i="2"/>
  <c r="AZ20" i="2"/>
  <c r="BA20" i="2"/>
  <c r="BB20" i="2"/>
  <c r="BC20" i="2"/>
  <c r="BF20" i="2"/>
  <c r="BG20" i="2"/>
  <c r="BH20" i="2"/>
  <c r="BI20" i="2"/>
  <c r="BL20" i="2"/>
  <c r="BM20" i="2"/>
  <c r="BN20" i="2"/>
  <c r="BO20" i="2"/>
  <c r="BR20" i="2"/>
  <c r="BS20" i="2"/>
  <c r="BT20" i="2"/>
  <c r="BU20" i="2"/>
  <c r="BX20" i="2"/>
  <c r="BY20" i="2"/>
  <c r="BZ20" i="2"/>
  <c r="CA20" i="2"/>
  <c r="CD20" i="2"/>
  <c r="CE20" i="2"/>
  <c r="CF20" i="2"/>
  <c r="CG20" i="2"/>
  <c r="CJ20" i="2"/>
  <c r="CK20" i="2"/>
  <c r="CL20" i="2"/>
  <c r="CM20" i="2"/>
  <c r="CP20" i="2"/>
  <c r="CQ20" i="2"/>
  <c r="CR20" i="2"/>
  <c r="CS20" i="2"/>
  <c r="CV20" i="2"/>
  <c r="CW20" i="2"/>
  <c r="CX20" i="2"/>
  <c r="CY20" i="2"/>
  <c r="DB20" i="2"/>
  <c r="DC20" i="2"/>
  <c r="DD20" i="2"/>
  <c r="DE20" i="2"/>
  <c r="DH20" i="2"/>
  <c r="DI20" i="2"/>
  <c r="DJ20" i="2"/>
  <c r="DK20" i="2"/>
  <c r="DN20" i="2"/>
  <c r="DO20" i="2"/>
  <c r="DP20" i="2"/>
  <c r="DQ20" i="2"/>
  <c r="DT20" i="2"/>
  <c r="DU20" i="2"/>
  <c r="DV20" i="2"/>
  <c r="DW20" i="2"/>
  <c r="DZ20" i="2"/>
  <c r="EA20" i="2"/>
  <c r="EB20" i="2"/>
  <c r="EC20" i="2"/>
  <c r="AD19" i="2"/>
  <c r="P19" i="2"/>
  <c r="R19" i="2"/>
  <c r="T19" i="2"/>
  <c r="U19" i="2"/>
  <c r="AA19" i="2"/>
  <c r="I19" i="2"/>
  <c r="AM19" i="2"/>
  <c r="AB19" i="2"/>
  <c r="AC19" i="2"/>
  <c r="AI19" i="2"/>
  <c r="AF19" i="2"/>
  <c r="AO19" i="2"/>
  <c r="AP19" i="2"/>
  <c r="AQ19" i="2"/>
  <c r="AR19" i="2"/>
  <c r="AT19" i="2"/>
  <c r="AU19" i="2"/>
  <c r="AV19" i="2"/>
  <c r="AW19" i="2"/>
  <c r="AZ19" i="2"/>
  <c r="BA19" i="2"/>
  <c r="BB19" i="2"/>
  <c r="BC19" i="2"/>
  <c r="BF19" i="2"/>
  <c r="BG19" i="2"/>
  <c r="BH19" i="2"/>
  <c r="BI19" i="2"/>
  <c r="BL19" i="2"/>
  <c r="BM19" i="2"/>
  <c r="BN19" i="2"/>
  <c r="BO19" i="2"/>
  <c r="BR19" i="2"/>
  <c r="BS19" i="2"/>
  <c r="BT19" i="2"/>
  <c r="BU19" i="2"/>
  <c r="BX19" i="2"/>
  <c r="BY19" i="2"/>
  <c r="BZ19" i="2"/>
  <c r="CA19" i="2"/>
  <c r="CD19" i="2"/>
  <c r="CE19" i="2"/>
  <c r="CF19" i="2"/>
  <c r="CG19" i="2"/>
  <c r="CJ19" i="2"/>
  <c r="CK19" i="2"/>
  <c r="CL19" i="2"/>
  <c r="CM19" i="2"/>
  <c r="CP19" i="2"/>
  <c r="CQ19" i="2"/>
  <c r="CR19" i="2"/>
  <c r="CS19" i="2"/>
  <c r="CV19" i="2"/>
  <c r="CW19" i="2"/>
  <c r="CX19" i="2"/>
  <c r="CY19" i="2"/>
  <c r="DB19" i="2"/>
  <c r="DC19" i="2"/>
  <c r="DD19" i="2"/>
  <c r="DE19" i="2"/>
  <c r="DH19" i="2"/>
  <c r="DI19" i="2"/>
  <c r="DJ19" i="2"/>
  <c r="DK19" i="2"/>
  <c r="DN19" i="2"/>
  <c r="DO19" i="2"/>
  <c r="DP19" i="2"/>
  <c r="DQ19" i="2"/>
  <c r="DT19" i="2"/>
  <c r="DU19" i="2"/>
  <c r="DV19" i="2"/>
  <c r="DW19" i="2"/>
  <c r="DZ19" i="2"/>
  <c r="EA19" i="2"/>
  <c r="EB19" i="2"/>
  <c r="EC19" i="2"/>
  <c r="ED19" i="2"/>
  <c r="AD18" i="2"/>
  <c r="P18" i="2"/>
  <c r="R18" i="2"/>
  <c r="T18" i="2"/>
  <c r="U18" i="2"/>
  <c r="AA18" i="2"/>
  <c r="I18" i="2"/>
  <c r="AM18" i="2"/>
  <c r="AB18" i="2"/>
  <c r="AC18" i="2"/>
  <c r="AI18" i="2"/>
  <c r="AF18" i="2"/>
  <c r="AO18" i="2"/>
  <c r="AP18" i="2"/>
  <c r="AQ18" i="2"/>
  <c r="AR18" i="2"/>
  <c r="AT18" i="2"/>
  <c r="AU18" i="2"/>
  <c r="AV18" i="2"/>
  <c r="AW18" i="2"/>
  <c r="AZ18" i="2"/>
  <c r="BA18" i="2"/>
  <c r="BB18" i="2"/>
  <c r="BC18" i="2"/>
  <c r="BF18" i="2"/>
  <c r="BG18" i="2"/>
  <c r="BH18" i="2"/>
  <c r="BI18" i="2"/>
  <c r="BL18" i="2"/>
  <c r="BM18" i="2"/>
  <c r="BN18" i="2"/>
  <c r="BO18" i="2"/>
  <c r="BR18" i="2"/>
  <c r="BS18" i="2"/>
  <c r="BT18" i="2"/>
  <c r="BU18" i="2"/>
  <c r="BX18" i="2"/>
  <c r="BY18" i="2"/>
  <c r="BZ18" i="2"/>
  <c r="CA18" i="2"/>
  <c r="CD18" i="2"/>
  <c r="CE18" i="2"/>
  <c r="CF18" i="2"/>
  <c r="CG18" i="2"/>
  <c r="CJ18" i="2"/>
  <c r="CK18" i="2"/>
  <c r="CL18" i="2"/>
  <c r="CM18" i="2"/>
  <c r="CP18" i="2"/>
  <c r="CQ18" i="2"/>
  <c r="CR18" i="2"/>
  <c r="CS18" i="2"/>
  <c r="CV18" i="2"/>
  <c r="CW18" i="2"/>
  <c r="CX18" i="2"/>
  <c r="CY18" i="2"/>
  <c r="DB18" i="2"/>
  <c r="DC18" i="2"/>
  <c r="DD18" i="2"/>
  <c r="DE18" i="2"/>
  <c r="DH18" i="2"/>
  <c r="DI18" i="2"/>
  <c r="DJ18" i="2"/>
  <c r="DK18" i="2"/>
  <c r="DN18" i="2"/>
  <c r="DO18" i="2"/>
  <c r="DP18" i="2"/>
  <c r="DQ18" i="2"/>
  <c r="DT18" i="2"/>
  <c r="DU18" i="2"/>
  <c r="DV18" i="2"/>
  <c r="DW18" i="2"/>
  <c r="DZ18" i="2"/>
  <c r="EA18" i="2"/>
  <c r="EB18" i="2"/>
  <c r="EC18" i="2"/>
  <c r="ED18" i="2"/>
  <c r="EA17" i="2"/>
  <c r="EB17" i="2"/>
  <c r="EC17" i="2"/>
  <c r="ED17" i="2"/>
  <c r="EA16" i="2"/>
  <c r="EB16" i="2"/>
  <c r="EC16" i="2"/>
  <c r="ED16" i="2"/>
  <c r="EA15" i="2"/>
  <c r="EB15" i="2"/>
  <c r="EC15" i="2"/>
  <c r="ED15" i="2"/>
  <c r="EA14" i="2"/>
  <c r="EB14" i="2"/>
  <c r="EC14" i="2"/>
  <c r="ED14" i="2"/>
  <c r="EA13" i="2"/>
  <c r="EB13" i="2"/>
  <c r="EC13" i="2"/>
  <c r="ED13" i="2"/>
  <c r="EA12" i="2"/>
  <c r="EB12" i="2"/>
  <c r="EC12" i="2"/>
  <c r="ED12" i="2"/>
  <c r="EA11" i="2"/>
  <c r="EB11" i="2"/>
  <c r="EC11" i="2"/>
  <c r="ED11" i="2"/>
  <c r="EA10" i="2"/>
  <c r="EB10" i="2"/>
  <c r="EC10" i="2"/>
  <c r="ED10" i="2"/>
  <c r="EA9" i="2"/>
  <c r="EB9" i="2"/>
  <c r="EC9" i="2"/>
  <c r="ED9" i="2"/>
  <c r="EA8" i="2"/>
  <c r="EB8" i="2"/>
  <c r="EC8" i="2"/>
  <c r="ED8" i="2"/>
  <c r="EA7" i="2"/>
  <c r="EB7" i="2"/>
  <c r="EC7" i="2"/>
  <c r="ED7" i="2"/>
  <c r="EA6" i="2"/>
  <c r="EB6" i="2"/>
  <c r="EC6" i="2"/>
  <c r="ED6" i="2"/>
  <c r="DX35" i="2"/>
  <c r="DX34" i="2"/>
  <c r="DX33" i="2"/>
  <c r="DX32" i="2"/>
  <c r="DX31" i="2"/>
  <c r="DX30" i="2"/>
  <c r="DX29" i="2"/>
  <c r="DX28" i="2"/>
  <c r="DX27" i="2"/>
  <c r="DX26" i="2"/>
  <c r="DX25" i="2"/>
  <c r="DX24" i="2"/>
  <c r="DX23" i="2"/>
  <c r="DX22" i="2"/>
  <c r="DX21" i="2"/>
  <c r="DX19" i="2"/>
  <c r="DX18" i="2"/>
  <c r="DX17" i="2"/>
  <c r="DX16" i="2"/>
  <c r="DX15" i="2"/>
  <c r="DX14" i="2"/>
  <c r="DX13" i="2"/>
  <c r="DX12" i="2"/>
  <c r="DX11" i="2"/>
  <c r="DX10" i="2"/>
  <c r="DX9" i="2"/>
  <c r="DX8" i="2"/>
  <c r="DX7" i="2"/>
  <c r="DX6" i="2"/>
  <c r="R21" i="2"/>
  <c r="AK7" i="2"/>
  <c r="AL7" i="2"/>
  <c r="AK8" i="2"/>
  <c r="AL8" i="2"/>
  <c r="AK9" i="2"/>
  <c r="AL9" i="2"/>
  <c r="AK10" i="2"/>
  <c r="AL10" i="2"/>
  <c r="AJ11" i="2"/>
  <c r="AK11" i="2"/>
  <c r="AL11" i="2"/>
  <c r="AK12" i="2"/>
  <c r="AL12" i="2"/>
  <c r="G36" i="2"/>
  <c r="DR13" i="2"/>
  <c r="EF13" i="2"/>
  <c r="DR14" i="2"/>
  <c r="EF14" i="2"/>
  <c r="DR15" i="2"/>
  <c r="EF15" i="2"/>
  <c r="DR16" i="2"/>
  <c r="EF16" i="2"/>
  <c r="DR17" i="2"/>
  <c r="EF17" i="2"/>
  <c r="DR18" i="2"/>
  <c r="EF18" i="2"/>
  <c r="DR19" i="2"/>
  <c r="EF19" i="2"/>
  <c r="EF20" i="2"/>
  <c r="DR21" i="2"/>
  <c r="EF21" i="2"/>
  <c r="DR22" i="2"/>
  <c r="EF22" i="2"/>
  <c r="DR23" i="2"/>
  <c r="EF23" i="2"/>
  <c r="DR24" i="2"/>
  <c r="EF24" i="2"/>
  <c r="DR25" i="2"/>
  <c r="EF25" i="2"/>
  <c r="DR26" i="2"/>
  <c r="EF26" i="2"/>
  <c r="DR27" i="2"/>
  <c r="EF27" i="2"/>
  <c r="DR28" i="2"/>
  <c r="EF28" i="2"/>
  <c r="DR29" i="2"/>
  <c r="EF29" i="2"/>
  <c r="DR30" i="2"/>
  <c r="EF30" i="2"/>
  <c r="DR31" i="2"/>
  <c r="EF31" i="2"/>
  <c r="DR32" i="2"/>
  <c r="EF32" i="2"/>
  <c r="DR33" i="2"/>
  <c r="EF33" i="2"/>
  <c r="DR34" i="2"/>
  <c r="EF34" i="2"/>
  <c r="DR35" i="2"/>
  <c r="EF35" i="2"/>
  <c r="AM36" i="2"/>
  <c r="AM37" i="2"/>
  <c r="AM38" i="2"/>
  <c r="AM39" i="2"/>
  <c r="AM40" i="2"/>
  <c r="AM41" i="2"/>
  <c r="AM42" i="2"/>
  <c r="AM43" i="2"/>
  <c r="AM44" i="2"/>
  <c r="AM45" i="2"/>
  <c r="AM46" i="2"/>
  <c r="AM47" i="2"/>
  <c r="AM48" i="2"/>
  <c r="AM49" i="2"/>
  <c r="AM50" i="2"/>
  <c r="AM51" i="2"/>
  <c r="AM52" i="2"/>
  <c r="AM53" i="2"/>
  <c r="AM54" i="2"/>
  <c r="AM55" i="2"/>
  <c r="AM56" i="2"/>
  <c r="AM57" i="2"/>
  <c r="AM58" i="2"/>
  <c r="AM59" i="2"/>
  <c r="AM60" i="2"/>
  <c r="AM61" i="2"/>
  <c r="AM62" i="2"/>
  <c r="AL13" i="2"/>
  <c r="AK15" i="2"/>
  <c r="AL15" i="2"/>
  <c r="AK16" i="2"/>
  <c r="AL16" i="2"/>
  <c r="AK17" i="2"/>
  <c r="AL17" i="2"/>
  <c r="AK18" i="2"/>
  <c r="AL18" i="2"/>
  <c r="AK19" i="2"/>
  <c r="AL19" i="2"/>
  <c r="AK20" i="2"/>
  <c r="AL20" i="2"/>
  <c r="AL21" i="2"/>
  <c r="AK23" i="2"/>
  <c r="AL23" i="2"/>
  <c r="AK24" i="2"/>
  <c r="AL24" i="2"/>
  <c r="AK25" i="2"/>
  <c r="AL25" i="2"/>
  <c r="AJ26" i="2"/>
  <c r="AK26" i="2"/>
  <c r="AL26" i="2"/>
  <c r="AL27" i="2"/>
  <c r="AK29" i="2"/>
  <c r="AL29" i="2"/>
  <c r="AK30" i="2"/>
  <c r="AL30" i="2"/>
  <c r="AK31" i="2"/>
  <c r="AL31" i="2"/>
  <c r="AK32" i="2"/>
  <c r="AL32" i="2"/>
  <c r="AK33" i="2"/>
  <c r="AL33" i="2"/>
  <c r="AK34" i="2"/>
  <c r="AL34" i="2"/>
  <c r="AK35" i="2"/>
  <c r="AL35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R39" i="2"/>
  <c r="W38" i="2"/>
  <c r="R38" i="2"/>
  <c r="W37" i="2"/>
  <c r="R37" i="2"/>
  <c r="W36" i="2"/>
  <c r="R36" i="2"/>
  <c r="DL35" i="2"/>
  <c r="DF35" i="2"/>
  <c r="CZ35" i="2"/>
  <c r="CT35" i="2"/>
  <c r="CN35" i="2"/>
  <c r="CH35" i="2"/>
  <c r="CB35" i="2"/>
  <c r="BV35" i="2"/>
  <c r="BP35" i="2"/>
  <c r="BJ35" i="2"/>
  <c r="BD35" i="2"/>
  <c r="AX35" i="2"/>
  <c r="E35" i="2"/>
  <c r="DL34" i="2"/>
  <c r="DF34" i="2"/>
  <c r="CZ34" i="2"/>
  <c r="CT34" i="2"/>
  <c r="CN34" i="2"/>
  <c r="CH34" i="2"/>
  <c r="CB34" i="2"/>
  <c r="BV34" i="2"/>
  <c r="BP34" i="2"/>
  <c r="BJ34" i="2"/>
  <c r="BD34" i="2"/>
  <c r="AX34" i="2"/>
  <c r="E34" i="2"/>
  <c r="DL33" i="2"/>
  <c r="DF33" i="2"/>
  <c r="CZ33" i="2"/>
  <c r="CT33" i="2"/>
  <c r="CN33" i="2"/>
  <c r="CH33" i="2"/>
  <c r="CB33" i="2"/>
  <c r="BV33" i="2"/>
  <c r="BP33" i="2"/>
  <c r="BJ33" i="2"/>
  <c r="BD33" i="2"/>
  <c r="AX33" i="2"/>
  <c r="E33" i="2"/>
  <c r="DL32" i="2"/>
  <c r="DF32" i="2"/>
  <c r="CZ32" i="2"/>
  <c r="CT32" i="2"/>
  <c r="CN32" i="2"/>
  <c r="CH32" i="2"/>
  <c r="CB32" i="2"/>
  <c r="BV32" i="2"/>
  <c r="BP32" i="2"/>
  <c r="BJ32" i="2"/>
  <c r="BD32" i="2"/>
  <c r="AX32" i="2"/>
  <c r="E32" i="2"/>
  <c r="DL31" i="2"/>
  <c r="DF31" i="2"/>
  <c r="CZ31" i="2"/>
  <c r="CT31" i="2"/>
  <c r="CN31" i="2"/>
  <c r="CH31" i="2"/>
  <c r="CB31" i="2"/>
  <c r="BV31" i="2"/>
  <c r="BP31" i="2"/>
  <c r="BJ31" i="2"/>
  <c r="BD31" i="2"/>
  <c r="AX31" i="2"/>
  <c r="E31" i="2"/>
  <c r="DL30" i="2"/>
  <c r="DF30" i="2"/>
  <c r="CZ30" i="2"/>
  <c r="CT30" i="2"/>
  <c r="CN30" i="2"/>
  <c r="CH30" i="2"/>
  <c r="CB30" i="2"/>
  <c r="BV30" i="2"/>
  <c r="BP30" i="2"/>
  <c r="BJ30" i="2"/>
  <c r="BD30" i="2"/>
  <c r="AX30" i="2"/>
  <c r="E30" i="2"/>
  <c r="DL29" i="2"/>
  <c r="DF29" i="2"/>
  <c r="CZ29" i="2"/>
  <c r="CT29" i="2"/>
  <c r="CN29" i="2"/>
  <c r="CH29" i="2"/>
  <c r="CB29" i="2"/>
  <c r="BV29" i="2"/>
  <c r="BP29" i="2"/>
  <c r="BJ29" i="2"/>
  <c r="BD29" i="2"/>
  <c r="AX29" i="2"/>
  <c r="E29" i="2"/>
  <c r="DL28" i="2"/>
  <c r="DF28" i="2"/>
  <c r="CZ28" i="2"/>
  <c r="CT28" i="2"/>
  <c r="CN28" i="2"/>
  <c r="CH28" i="2"/>
  <c r="CB28" i="2"/>
  <c r="BV28" i="2"/>
  <c r="BP28" i="2"/>
  <c r="BJ28" i="2"/>
  <c r="BD28" i="2"/>
  <c r="AX28" i="2"/>
  <c r="AE28" i="2"/>
  <c r="E28" i="2"/>
  <c r="X27" i="2"/>
  <c r="DL27" i="2"/>
  <c r="DF27" i="2"/>
  <c r="CZ27" i="2"/>
  <c r="CT27" i="2"/>
  <c r="CN27" i="2"/>
  <c r="CH27" i="2"/>
  <c r="CB27" i="2"/>
  <c r="BV27" i="2"/>
  <c r="BP27" i="2"/>
  <c r="BJ27" i="2"/>
  <c r="BD27" i="2"/>
  <c r="AX27" i="2"/>
  <c r="DL26" i="2"/>
  <c r="DF26" i="2"/>
  <c r="CZ26" i="2"/>
  <c r="CT26" i="2"/>
  <c r="CN26" i="2"/>
  <c r="CH26" i="2"/>
  <c r="CB26" i="2"/>
  <c r="BV26" i="2"/>
  <c r="BP26" i="2"/>
  <c r="BJ26" i="2"/>
  <c r="BD26" i="2"/>
  <c r="AX26" i="2"/>
  <c r="DL25" i="2"/>
  <c r="DF25" i="2"/>
  <c r="CZ25" i="2"/>
  <c r="CT25" i="2"/>
  <c r="CN25" i="2"/>
  <c r="CH25" i="2"/>
  <c r="CB25" i="2"/>
  <c r="BV25" i="2"/>
  <c r="BP25" i="2"/>
  <c r="BJ25" i="2"/>
  <c r="BD25" i="2"/>
  <c r="AX25" i="2"/>
  <c r="DL24" i="2"/>
  <c r="DF24" i="2"/>
  <c r="CZ24" i="2"/>
  <c r="CT24" i="2"/>
  <c r="CN24" i="2"/>
  <c r="CH24" i="2"/>
  <c r="CB24" i="2"/>
  <c r="BV24" i="2"/>
  <c r="BP24" i="2"/>
  <c r="BJ24" i="2"/>
  <c r="BD24" i="2"/>
  <c r="AX24" i="2"/>
  <c r="DL23" i="2"/>
  <c r="DF23" i="2"/>
  <c r="CZ23" i="2"/>
  <c r="CT23" i="2"/>
  <c r="CN23" i="2"/>
  <c r="CH23" i="2"/>
  <c r="CB23" i="2"/>
  <c r="BV23" i="2"/>
  <c r="BP23" i="2"/>
  <c r="BJ23" i="2"/>
  <c r="BD23" i="2"/>
  <c r="AX23" i="2"/>
  <c r="DL22" i="2"/>
  <c r="DF22" i="2"/>
  <c r="CZ22" i="2"/>
  <c r="CT22" i="2"/>
  <c r="CN22" i="2"/>
  <c r="CH22" i="2"/>
  <c r="CB22" i="2"/>
  <c r="BV22" i="2"/>
  <c r="BP22" i="2"/>
  <c r="BJ22" i="2"/>
  <c r="BD22" i="2"/>
  <c r="AX22" i="2"/>
  <c r="AE22" i="2"/>
  <c r="X21" i="2"/>
  <c r="W21" i="2"/>
  <c r="DL21" i="2"/>
  <c r="DF21" i="2"/>
  <c r="CZ21" i="2"/>
  <c r="CT21" i="2"/>
  <c r="CN21" i="2"/>
  <c r="CH21" i="2"/>
  <c r="CB21" i="2"/>
  <c r="BV21" i="2"/>
  <c r="BP21" i="2"/>
  <c r="BJ21" i="2"/>
  <c r="BD21" i="2"/>
  <c r="AX21" i="2"/>
  <c r="T21" i="2"/>
  <c r="DL20" i="2"/>
  <c r="DF20" i="2"/>
  <c r="CZ20" i="2"/>
  <c r="CT20" i="2"/>
  <c r="CN20" i="2"/>
  <c r="CH20" i="2"/>
  <c r="CB20" i="2"/>
  <c r="BV20" i="2"/>
  <c r="BP20" i="2"/>
  <c r="BJ20" i="2"/>
  <c r="BD20" i="2"/>
  <c r="AX20" i="2"/>
  <c r="DL19" i="2"/>
  <c r="DF19" i="2"/>
  <c r="CZ19" i="2"/>
  <c r="CT19" i="2"/>
  <c r="CN19" i="2"/>
  <c r="CH19" i="2"/>
  <c r="CB19" i="2"/>
  <c r="BV19" i="2"/>
  <c r="BP19" i="2"/>
  <c r="BJ19" i="2"/>
  <c r="BD19" i="2"/>
  <c r="AX19" i="2"/>
  <c r="DL18" i="2"/>
  <c r="DF18" i="2"/>
  <c r="CZ18" i="2"/>
  <c r="CT18" i="2"/>
  <c r="CN18" i="2"/>
  <c r="CH18" i="2"/>
  <c r="CB18" i="2"/>
  <c r="BV18" i="2"/>
  <c r="BP18" i="2"/>
  <c r="BJ18" i="2"/>
  <c r="BD18" i="2"/>
  <c r="AX18" i="2"/>
  <c r="DL17" i="2"/>
  <c r="DF17" i="2"/>
  <c r="CZ17" i="2"/>
  <c r="CT17" i="2"/>
  <c r="CN17" i="2"/>
  <c r="CH17" i="2"/>
  <c r="CB17" i="2"/>
  <c r="BV17" i="2"/>
  <c r="BP17" i="2"/>
  <c r="BJ17" i="2"/>
  <c r="BD17" i="2"/>
  <c r="AX17" i="2"/>
  <c r="DL16" i="2"/>
  <c r="DF16" i="2"/>
  <c r="CZ16" i="2"/>
  <c r="CT16" i="2"/>
  <c r="CN16" i="2"/>
  <c r="CH16" i="2"/>
  <c r="CB16" i="2"/>
  <c r="BV16" i="2"/>
  <c r="BP16" i="2"/>
  <c r="BJ16" i="2"/>
  <c r="BD16" i="2"/>
  <c r="AX16" i="2"/>
  <c r="DL15" i="2"/>
  <c r="DF15" i="2"/>
  <c r="CZ15" i="2"/>
  <c r="CT15" i="2"/>
  <c r="CN15" i="2"/>
  <c r="CH15" i="2"/>
  <c r="CB15" i="2"/>
  <c r="BV15" i="2"/>
  <c r="BP15" i="2"/>
  <c r="BJ15" i="2"/>
  <c r="BD15" i="2"/>
  <c r="AX15" i="2"/>
  <c r="DL14" i="2"/>
  <c r="DF14" i="2"/>
  <c r="CZ14" i="2"/>
  <c r="CT14" i="2"/>
  <c r="CN14" i="2"/>
  <c r="CH14" i="2"/>
  <c r="CB14" i="2"/>
  <c r="BV14" i="2"/>
  <c r="BP14" i="2"/>
  <c r="BJ14" i="2"/>
  <c r="BD14" i="2"/>
  <c r="AX14" i="2"/>
  <c r="X13" i="2"/>
  <c r="DL13" i="2"/>
  <c r="DF13" i="2"/>
  <c r="CZ13" i="2"/>
  <c r="CT13" i="2"/>
  <c r="CN13" i="2"/>
  <c r="CH13" i="2"/>
  <c r="CB13" i="2"/>
  <c r="BV13" i="2"/>
  <c r="BP13" i="2"/>
  <c r="BJ13" i="2"/>
  <c r="BD13" i="2"/>
  <c r="AX13" i="2"/>
  <c r="DR7" i="2"/>
  <c r="EF7" i="2"/>
  <c r="DR8" i="2"/>
  <c r="EF8" i="2"/>
  <c r="DR9" i="2"/>
  <c r="EF9" i="2"/>
  <c r="DR10" i="2"/>
  <c r="EF10" i="2"/>
  <c r="DR11" i="2"/>
  <c r="EF11" i="2"/>
  <c r="DR12" i="2"/>
  <c r="EF12" i="2"/>
  <c r="DR6" i="2"/>
  <c r="EF6" i="2"/>
  <c r="DL12" i="2"/>
  <c r="DF12" i="2"/>
  <c r="CZ12" i="2"/>
  <c r="CT12" i="2"/>
  <c r="CN12" i="2"/>
  <c r="CH12" i="2"/>
  <c r="CB12" i="2"/>
  <c r="BV12" i="2"/>
  <c r="BP12" i="2"/>
  <c r="BJ12" i="2"/>
  <c r="BD12" i="2"/>
  <c r="AX12" i="2"/>
  <c r="DL11" i="2"/>
  <c r="DF11" i="2"/>
  <c r="CZ11" i="2"/>
  <c r="CT11" i="2"/>
  <c r="CN11" i="2"/>
  <c r="CH11" i="2"/>
  <c r="CB11" i="2"/>
  <c r="BV11" i="2"/>
  <c r="BP11" i="2"/>
  <c r="BJ11" i="2"/>
  <c r="BD11" i="2"/>
  <c r="AX11" i="2"/>
  <c r="DL10" i="2"/>
  <c r="DF10" i="2"/>
  <c r="CZ10" i="2"/>
  <c r="CT10" i="2"/>
  <c r="CN10" i="2"/>
  <c r="CH10" i="2"/>
  <c r="CB10" i="2"/>
  <c r="BV10" i="2"/>
  <c r="BP10" i="2"/>
  <c r="BJ10" i="2"/>
  <c r="BD10" i="2"/>
  <c r="AX10" i="2"/>
  <c r="DL9" i="2"/>
  <c r="DF9" i="2"/>
  <c r="CZ9" i="2"/>
  <c r="CT9" i="2"/>
  <c r="CN9" i="2"/>
  <c r="CH9" i="2"/>
  <c r="CB9" i="2"/>
  <c r="BV9" i="2"/>
  <c r="BP9" i="2"/>
  <c r="BJ9" i="2"/>
  <c r="BD9" i="2"/>
  <c r="AX9" i="2"/>
  <c r="DL8" i="2"/>
  <c r="DF8" i="2"/>
  <c r="CZ8" i="2"/>
  <c r="CT8" i="2"/>
  <c r="CN8" i="2"/>
  <c r="CH8" i="2"/>
  <c r="CB8" i="2"/>
  <c r="BV8" i="2"/>
  <c r="BP8" i="2"/>
  <c r="BJ8" i="2"/>
  <c r="BD8" i="2"/>
  <c r="AX8" i="2"/>
  <c r="DL7" i="2"/>
  <c r="DF7" i="2"/>
  <c r="CZ7" i="2"/>
  <c r="CT7" i="2"/>
  <c r="CN7" i="2"/>
  <c r="CH7" i="2"/>
  <c r="CB7" i="2"/>
  <c r="BV7" i="2"/>
  <c r="BP7" i="2"/>
  <c r="BJ7" i="2"/>
  <c r="BD7" i="2"/>
  <c r="AX7" i="2"/>
  <c r="DL6" i="2"/>
  <c r="DF6" i="2"/>
  <c r="CZ6" i="2"/>
  <c r="CT6" i="2"/>
  <c r="CN6" i="2"/>
  <c r="CH6" i="2"/>
  <c r="CB6" i="2"/>
  <c r="BV6" i="2"/>
  <c r="BP6" i="2"/>
  <c r="BJ6" i="2"/>
  <c r="BD6" i="2"/>
  <c r="AX6" i="2"/>
</calcChain>
</file>

<file path=xl/sharedStrings.xml><?xml version="1.0" encoding="utf-8"?>
<sst xmlns="http://schemas.openxmlformats.org/spreadsheetml/2006/main" count="465" uniqueCount="162">
  <si>
    <t>Colour codes</t>
  </si>
  <si>
    <t xml:space="preserve"> Code </t>
  </si>
  <si>
    <t>pixel size um</t>
  </si>
  <si>
    <t>Temp  (C∘)</t>
  </si>
  <si>
    <t>Volume (um3)</t>
  </si>
  <si>
    <t>Oxygen G&amp;G</t>
  </si>
  <si>
    <t>A0</t>
  </si>
  <si>
    <t>A1</t>
  </si>
  <si>
    <t>A2</t>
  </si>
  <si>
    <t xml:space="preserve">Delta V (%) </t>
  </si>
  <si>
    <t xml:space="preserve"> Volume L </t>
  </si>
  <si>
    <t xml:space="preserve">Volume L </t>
  </si>
  <si>
    <t>A3</t>
  </si>
  <si>
    <t>A4</t>
  </si>
  <si>
    <t>A5</t>
  </si>
  <si>
    <t>B0</t>
  </si>
  <si>
    <t>B1</t>
  </si>
  <si>
    <t>B2</t>
  </si>
  <si>
    <t>B3</t>
  </si>
  <si>
    <t>C0</t>
  </si>
  <si>
    <t>Nitrogen H &amp; E</t>
  </si>
  <si>
    <t>Argon H &amp; E</t>
  </si>
  <si>
    <t>F1(T)</t>
  </si>
  <si>
    <t>F2(T)</t>
  </si>
  <si>
    <t>0°C&gt;T&gt;-2°C</t>
  </si>
  <si>
    <t>A1 / A2</t>
  </si>
  <si>
    <t>B1 / B2</t>
  </si>
  <si>
    <t>C1 / C2</t>
  </si>
  <si>
    <t>D1 / D2</t>
  </si>
  <si>
    <t>-2°C&gt;T&gt;-22.9°C</t>
  </si>
  <si>
    <t>Temp  (°C)</t>
  </si>
  <si>
    <t> Notz and Worster (2009)</t>
  </si>
  <si>
    <t>Cox &amp;Weeks (1973)</t>
  </si>
  <si>
    <t>=VBri/VBr(xt) *100</t>
  </si>
  <si>
    <t>Brine volume (VBr)</t>
  </si>
  <si>
    <t xml:space="preserve">Change of VBr (%) </t>
  </si>
  <si>
    <t>cooling</t>
  </si>
  <si>
    <t>Garcia and Gordon (1992)</t>
  </si>
  <si>
    <t>Hamme and Emmerson (2004)</t>
  </si>
  <si>
    <t>=[O2]sat+[N2]sat+[Ar]sat</t>
  </si>
  <si>
    <t>mol</t>
  </si>
  <si>
    <t>P=KH(T,S)air * [air]sat</t>
  </si>
  <si>
    <t xml:space="preserve">Bubble radii (r) </t>
  </si>
  <si>
    <t>m</t>
  </si>
  <si>
    <t>atm</t>
  </si>
  <si>
    <t>2γ/r</t>
  </si>
  <si>
    <t xml:space="preserve">atm </t>
  </si>
  <si>
    <t xml:space="preserve">Laplace </t>
  </si>
  <si>
    <t>Surface tension (γ)</t>
  </si>
  <si>
    <t>total                                   Nt</t>
  </si>
  <si>
    <t xml:space="preserve">L </t>
  </si>
  <si>
    <t>image derived</t>
  </si>
  <si>
    <t xml:space="preserve">image derived </t>
  </si>
  <si>
    <t>um3</t>
  </si>
  <si>
    <t>VBr-VBu</t>
  </si>
  <si>
    <t>=VBrL*ΔVBr(C&amp;W)</t>
  </si>
  <si>
    <t>=NBuRT/VBu</t>
  </si>
  <si>
    <t>Initial Number of mole of gas</t>
  </si>
  <si>
    <t xml:space="preserve">Vb/V Cox and Weeks </t>
  </si>
  <si>
    <r>
      <t>[O</t>
    </r>
    <r>
      <rPr>
        <b/>
        <vertAlign val="subscript"/>
        <sz val="12"/>
        <color theme="1"/>
        <rFont val="Calibri"/>
      </rPr>
      <t>2</t>
    </r>
    <r>
      <rPr>
        <b/>
        <sz val="12"/>
        <color theme="1"/>
        <rFont val="Calibri"/>
      </rPr>
      <t>]</t>
    </r>
    <r>
      <rPr>
        <b/>
        <vertAlign val="subscript"/>
        <sz val="12"/>
        <color theme="1"/>
        <rFont val="Calibri"/>
      </rPr>
      <t xml:space="preserve">sat </t>
    </r>
  </si>
  <si>
    <r>
      <t>[N</t>
    </r>
    <r>
      <rPr>
        <b/>
        <vertAlign val="subscript"/>
        <sz val="12"/>
        <color theme="1"/>
        <rFont val="Calibri"/>
      </rPr>
      <t>2</t>
    </r>
    <r>
      <rPr>
        <b/>
        <sz val="12"/>
        <color theme="1"/>
        <rFont val="Calibri"/>
      </rPr>
      <t>]</t>
    </r>
    <r>
      <rPr>
        <b/>
        <vertAlign val="subscript"/>
        <sz val="12"/>
        <color theme="1"/>
        <rFont val="Calibri"/>
      </rPr>
      <t xml:space="preserve">sat </t>
    </r>
  </si>
  <si>
    <r>
      <t>[Ar]</t>
    </r>
    <r>
      <rPr>
        <b/>
        <vertAlign val="subscript"/>
        <sz val="12"/>
        <color theme="1"/>
        <rFont val="Calibri"/>
      </rPr>
      <t xml:space="preserve">sat </t>
    </r>
  </si>
  <si>
    <r>
      <t>[Air]</t>
    </r>
    <r>
      <rPr>
        <b/>
        <vertAlign val="subscript"/>
        <sz val="12"/>
        <color theme="1"/>
        <rFont val="Calibri"/>
      </rPr>
      <t xml:space="preserve">sat </t>
    </r>
  </si>
  <si>
    <r>
      <t>K</t>
    </r>
    <r>
      <rPr>
        <b/>
        <vertAlign val="subscript"/>
        <sz val="12"/>
        <color theme="1"/>
        <rFont val="Calibri"/>
      </rPr>
      <t>H(T,S)air</t>
    </r>
  </si>
  <si>
    <r>
      <t xml:space="preserve"> </t>
    </r>
    <r>
      <rPr>
        <b/>
        <sz val="12"/>
        <color theme="1"/>
        <rFont val="Calibri"/>
      </rPr>
      <t>mol L</t>
    </r>
    <r>
      <rPr>
        <b/>
        <vertAlign val="superscript"/>
        <sz val="12"/>
        <color theme="1"/>
        <rFont val="Calibri"/>
      </rPr>
      <t>-1</t>
    </r>
  </si>
  <si>
    <r>
      <t>mol L</t>
    </r>
    <r>
      <rPr>
        <b/>
        <vertAlign val="superscript"/>
        <sz val="12"/>
        <color theme="1"/>
        <rFont val="Calibri"/>
      </rPr>
      <t>-2</t>
    </r>
    <r>
      <rPr>
        <sz val="12"/>
        <color theme="1"/>
        <rFont val="Calibri"/>
        <family val="2"/>
        <scheme val="minor"/>
      </rPr>
      <t/>
    </r>
  </si>
  <si>
    <r>
      <t>atm L mol</t>
    </r>
    <r>
      <rPr>
        <b/>
        <vertAlign val="superscript"/>
        <sz val="12"/>
        <color theme="1"/>
        <rFont val="Calibri"/>
      </rPr>
      <t>-1</t>
    </r>
  </si>
  <si>
    <r>
      <t>=1/[Air]</t>
    </r>
    <r>
      <rPr>
        <b/>
        <vertAlign val="subscript"/>
        <sz val="12"/>
        <color theme="1"/>
        <rFont val="Calibri"/>
      </rPr>
      <t>sat</t>
    </r>
  </si>
  <si>
    <t>=1+2γ/r</t>
  </si>
  <si>
    <r>
      <t>P</t>
    </r>
    <r>
      <rPr>
        <b/>
        <vertAlign val="subscript"/>
        <sz val="12"/>
        <color theme="1"/>
        <rFont val="Calibri"/>
      </rPr>
      <t>Bu</t>
    </r>
  </si>
  <si>
    <r>
      <t>N m</t>
    </r>
    <r>
      <rPr>
        <b/>
        <vertAlign val="superscript"/>
        <sz val="12"/>
        <color theme="1"/>
        <rFont val="Calibri"/>
      </rPr>
      <t>-1</t>
    </r>
  </si>
  <si>
    <r>
      <t>γ = [75.59-0.13476T+0.021352S</t>
    </r>
    <r>
      <rPr>
        <b/>
        <vertAlign val="subscript"/>
        <sz val="12"/>
        <color theme="1"/>
        <rFont val="Calibri"/>
      </rPr>
      <t>Br</t>
    </r>
    <r>
      <rPr>
        <b/>
        <sz val="12"/>
        <color theme="1"/>
        <rFont val="Calibri"/>
      </rPr>
      <t>-0.00029529T S</t>
    </r>
    <r>
      <rPr>
        <b/>
        <vertAlign val="subscript"/>
        <sz val="12"/>
        <color theme="1"/>
        <rFont val="Calibri"/>
      </rPr>
      <t>Br</t>
    </r>
    <r>
      <rPr>
        <b/>
        <sz val="12"/>
        <color theme="1"/>
        <rFont val="Calibri"/>
      </rPr>
      <t>]/1000</t>
    </r>
  </si>
  <si>
    <r>
      <t>In brine                          N</t>
    </r>
    <r>
      <rPr>
        <b/>
        <vertAlign val="subscript"/>
        <sz val="12"/>
        <color theme="1"/>
        <rFont val="Calibri"/>
      </rPr>
      <t>Br sat</t>
    </r>
    <r>
      <rPr>
        <b/>
        <sz val="12"/>
        <color theme="1"/>
        <rFont val="Calibri"/>
      </rPr>
      <t xml:space="preserve"> </t>
    </r>
  </si>
  <si>
    <r>
      <t>In bubble                                  N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 xml:space="preserve"> </t>
    </r>
  </si>
  <si>
    <r>
      <t>[air]</t>
    </r>
    <r>
      <rPr>
        <b/>
        <vertAlign val="subscript"/>
        <sz val="12"/>
        <color theme="1"/>
        <rFont val="Calibri"/>
      </rPr>
      <t>sat</t>
    </r>
    <r>
      <rPr>
        <b/>
        <sz val="12"/>
        <color theme="1"/>
        <rFont val="Calibri"/>
      </rPr>
      <t>*V</t>
    </r>
    <r>
      <rPr>
        <b/>
        <vertAlign val="subscript"/>
        <sz val="12"/>
        <color theme="1"/>
        <rFont val="Calibri"/>
      </rPr>
      <t>Br</t>
    </r>
  </si>
  <si>
    <r>
      <t>P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V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/RT</t>
    </r>
  </si>
  <si>
    <r>
      <t>N</t>
    </r>
    <r>
      <rPr>
        <b/>
        <vertAlign val="subscript"/>
        <sz val="12"/>
        <color theme="1"/>
        <rFont val="Calibri"/>
      </rPr>
      <t xml:space="preserve">Br sat </t>
    </r>
    <r>
      <rPr>
        <b/>
        <sz val="12"/>
        <color theme="1"/>
        <rFont val="Calibri"/>
      </rPr>
      <t>+N</t>
    </r>
    <r>
      <rPr>
        <b/>
        <vertAlign val="subscript"/>
        <sz val="12"/>
        <color theme="1"/>
        <rFont val="Calibri"/>
      </rPr>
      <t>Bu</t>
    </r>
  </si>
  <si>
    <t xml:space="preserve">vaiation of Number of mole  in brine and bubble as function of temperature at laplace pressure </t>
  </si>
  <si>
    <r>
      <t>[air]</t>
    </r>
    <r>
      <rPr>
        <b/>
        <vertAlign val="subscript"/>
        <sz val="12"/>
        <color theme="1"/>
        <rFont val="Calibri"/>
      </rPr>
      <t>sat</t>
    </r>
  </si>
  <si>
    <r>
      <t xml:space="preserve"> mol  L</t>
    </r>
    <r>
      <rPr>
        <b/>
        <vertAlign val="superscript"/>
        <sz val="12"/>
        <color theme="1"/>
        <rFont val="Calibri"/>
      </rPr>
      <t>-1</t>
    </r>
  </si>
  <si>
    <r>
      <t>P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* K</t>
    </r>
    <r>
      <rPr>
        <b/>
        <vertAlign val="subscript"/>
        <sz val="12"/>
        <color theme="1"/>
        <rFont val="Calibri"/>
      </rPr>
      <t>H(T,S)air</t>
    </r>
  </si>
  <si>
    <r>
      <t>P</t>
    </r>
    <r>
      <rPr>
        <b/>
        <vertAlign val="superscript"/>
        <sz val="12"/>
        <color theme="1"/>
        <rFont val="Calibri"/>
      </rPr>
      <t>’</t>
    </r>
    <r>
      <rPr>
        <b/>
        <vertAlign val="subscript"/>
        <sz val="12"/>
        <color theme="1"/>
        <rFont val="Calibri"/>
      </rPr>
      <t>Bu</t>
    </r>
  </si>
  <si>
    <r>
      <t>Bubble  (V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)</t>
    </r>
  </si>
  <si>
    <r>
      <t>Brine inclusion (V</t>
    </r>
    <r>
      <rPr>
        <b/>
        <vertAlign val="subscript"/>
        <sz val="12"/>
        <color theme="1"/>
        <rFont val="Calibri"/>
      </rPr>
      <t>Br</t>
    </r>
    <r>
      <rPr>
        <b/>
        <sz val="12"/>
        <color theme="1"/>
        <rFont val="Calibri"/>
      </rPr>
      <t>)</t>
    </r>
  </si>
  <si>
    <r>
      <t>Brine liquid (V</t>
    </r>
    <r>
      <rPr>
        <b/>
        <vertAlign val="subscript"/>
        <sz val="12"/>
        <color theme="1"/>
        <rFont val="Calibri"/>
      </rPr>
      <t>BrL</t>
    </r>
    <r>
      <rPr>
        <b/>
        <sz val="12"/>
        <color theme="1"/>
        <rFont val="Calibri"/>
      </rPr>
      <t>)</t>
    </r>
  </si>
  <si>
    <r>
      <t>Brine (V</t>
    </r>
    <r>
      <rPr>
        <b/>
        <vertAlign val="subscript"/>
        <sz val="12"/>
        <color theme="1"/>
        <rFont val="Calibri"/>
      </rPr>
      <t>BrL</t>
    </r>
    <r>
      <rPr>
        <b/>
        <sz val="12"/>
        <color theme="1"/>
        <rFont val="Calibri"/>
      </rPr>
      <t xml:space="preserve">) fit Cox and Weeks </t>
    </r>
  </si>
  <si>
    <r>
      <t>[air]</t>
    </r>
    <r>
      <rPr>
        <b/>
        <vertAlign val="superscript"/>
        <sz val="12"/>
        <color theme="1"/>
        <rFont val="Calibri"/>
      </rPr>
      <t>’</t>
    </r>
    <r>
      <rPr>
        <b/>
        <vertAlign val="subscript"/>
        <sz val="12"/>
        <color theme="1"/>
        <rFont val="Calibri"/>
      </rPr>
      <t xml:space="preserve">sat </t>
    </r>
  </si>
  <si>
    <r>
      <t>N</t>
    </r>
    <r>
      <rPr>
        <b/>
        <vertAlign val="superscript"/>
        <sz val="12"/>
        <color theme="1"/>
        <rFont val="Calibri"/>
      </rPr>
      <t>‘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</si>
  <si>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‘</t>
    </r>
    <r>
      <rPr>
        <b/>
        <vertAlign val="subscript"/>
        <sz val="12"/>
        <color theme="1"/>
        <rFont val="Calibri"/>
      </rPr>
      <t>Bu</t>
    </r>
  </si>
  <si>
    <r>
      <t>‘= P</t>
    </r>
    <r>
      <rPr>
        <b/>
        <vertAlign val="superscript"/>
        <sz val="12"/>
        <color theme="1"/>
        <rFont val="Calibri"/>
      </rPr>
      <t>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* K</t>
    </r>
    <r>
      <rPr>
        <b/>
        <vertAlign val="subscript"/>
        <sz val="12"/>
        <color theme="1"/>
        <rFont val="Calibri"/>
      </rPr>
      <t>H(T,S)(air</t>
    </r>
  </si>
  <si>
    <r>
      <t>‘=[air]</t>
    </r>
    <r>
      <rPr>
        <b/>
        <vertAlign val="superscript"/>
        <sz val="12"/>
        <color theme="1"/>
        <rFont val="Calibri"/>
      </rPr>
      <t>’</t>
    </r>
    <r>
      <rPr>
        <b/>
        <vertAlign val="subscript"/>
        <sz val="12"/>
        <color theme="1"/>
        <rFont val="Calibri"/>
      </rPr>
      <t>sat</t>
    </r>
    <r>
      <rPr>
        <b/>
        <sz val="12"/>
        <color theme="1"/>
        <rFont val="Calibri"/>
      </rPr>
      <t xml:space="preserve"> *V</t>
    </r>
    <r>
      <rPr>
        <b/>
        <vertAlign val="subscript"/>
        <sz val="12"/>
        <color theme="1"/>
        <rFont val="Calibri"/>
      </rPr>
      <t>Br</t>
    </r>
  </si>
  <si>
    <r>
      <t>‘=Nt-N</t>
    </r>
    <r>
      <rPr>
        <b/>
        <vertAlign val="superscript"/>
        <sz val="12"/>
        <color theme="1"/>
        <rFont val="Calibri"/>
      </rPr>
      <t>’</t>
    </r>
    <r>
      <rPr>
        <b/>
        <vertAlign val="subscript"/>
        <sz val="12"/>
        <color theme="1"/>
        <rFont val="Calibri"/>
      </rPr>
      <t>Br sat</t>
    </r>
  </si>
  <si>
    <r>
      <t>P</t>
    </r>
    <r>
      <rPr>
        <b/>
        <vertAlign val="superscript"/>
        <sz val="12"/>
        <color theme="1"/>
        <rFont val="Calibri"/>
      </rPr>
      <t>’’</t>
    </r>
    <r>
      <rPr>
        <b/>
        <vertAlign val="subscript"/>
        <sz val="12"/>
        <color theme="1"/>
        <rFont val="Calibri"/>
      </rPr>
      <t>Bu</t>
    </r>
  </si>
  <si>
    <r>
      <t>=N</t>
    </r>
    <r>
      <rPr>
        <b/>
        <vertAlign val="superscript"/>
        <sz val="12"/>
        <color theme="1"/>
        <rFont val="Calibri"/>
      </rPr>
      <t>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RT/V</t>
    </r>
    <r>
      <rPr>
        <b/>
        <vertAlign val="subscript"/>
        <sz val="12"/>
        <color theme="1"/>
        <rFont val="Calibri"/>
      </rPr>
      <t>Bu</t>
    </r>
  </si>
  <si>
    <r>
      <t>N</t>
    </r>
    <r>
      <rPr>
        <b/>
        <vertAlign val="subscript"/>
        <sz val="12"/>
        <color theme="1"/>
        <rFont val="Calibri"/>
        <scheme val="minor"/>
      </rPr>
      <t xml:space="preserve">Br sat </t>
    </r>
    <r>
      <rPr>
        <b/>
        <sz val="12"/>
        <color theme="1"/>
        <rFont val="Calibri"/>
        <family val="2"/>
        <scheme val="minor"/>
      </rPr>
      <t>+N</t>
    </r>
    <r>
      <rPr>
        <b/>
        <vertAlign val="subscript"/>
        <sz val="12"/>
        <color theme="1"/>
        <rFont val="Calibri"/>
        <scheme val="minor"/>
      </rPr>
      <t>Bu</t>
    </r>
  </si>
  <si>
    <r>
      <t xml:space="preserve"> Brine salinity  (S</t>
    </r>
    <r>
      <rPr>
        <b/>
        <vertAlign val="subscript"/>
        <sz val="12"/>
        <color theme="1"/>
        <rFont val="Calibri"/>
        <scheme val="minor"/>
      </rPr>
      <t>Br</t>
    </r>
    <r>
      <rPr>
        <b/>
        <sz val="12"/>
        <color theme="1"/>
        <rFont val="Calibri"/>
        <family val="2"/>
        <scheme val="minor"/>
      </rPr>
      <t>)</t>
    </r>
  </si>
  <si>
    <r>
      <t>=-21.4T-0.886T</t>
    </r>
    <r>
      <rPr>
        <b/>
        <vertAlign val="superscript"/>
        <sz val="12"/>
        <color theme="1"/>
        <rFont val="Calibri"/>
        <scheme val="minor"/>
      </rPr>
      <t>2</t>
    </r>
    <r>
      <rPr>
        <b/>
        <sz val="12"/>
        <color theme="1"/>
        <rFont val="Calibri"/>
        <family val="2"/>
        <scheme val="minor"/>
      </rPr>
      <t>-0.017T</t>
    </r>
    <r>
      <rPr>
        <b/>
        <vertAlign val="superscript"/>
        <sz val="12"/>
        <color theme="1"/>
        <rFont val="Calibri"/>
        <scheme val="minor"/>
      </rPr>
      <t>3</t>
    </r>
  </si>
  <si>
    <t xml:space="preserve">Pressure required to dissolve the bubble </t>
  </si>
  <si>
    <r>
      <t>Brine inclusion        (V</t>
    </r>
    <r>
      <rPr>
        <b/>
        <vertAlign val="subscript"/>
        <sz val="12"/>
        <color theme="1"/>
        <rFont val="Calibri"/>
      </rPr>
      <t>Br</t>
    </r>
    <r>
      <rPr>
        <b/>
        <sz val="12"/>
        <color theme="1"/>
        <rFont val="Calibri"/>
      </rPr>
      <t>)</t>
    </r>
  </si>
  <si>
    <t xml:space="preserve">Pressure finale </t>
  </si>
  <si>
    <r>
      <t>[air]</t>
    </r>
    <r>
      <rPr>
        <b/>
        <vertAlign val="superscript"/>
        <sz val="12"/>
        <color theme="1"/>
        <rFont val="Calibri"/>
      </rPr>
      <t>’’</t>
    </r>
    <r>
      <rPr>
        <b/>
        <vertAlign val="subscript"/>
        <sz val="12"/>
        <color theme="1"/>
        <rFont val="Calibri"/>
      </rPr>
      <t>sat</t>
    </r>
  </si>
  <si>
    <r>
      <t>N</t>
    </r>
    <r>
      <rPr>
        <b/>
        <vertAlign val="superscript"/>
        <sz val="12"/>
        <color theme="1"/>
        <rFont val="Calibri"/>
      </rPr>
      <t>’’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</si>
  <si>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’’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</si>
  <si>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</rPr>
      <t>’’’</t>
    </r>
    <r>
      <rPr>
        <b/>
        <vertAlign val="subscript"/>
        <sz val="12"/>
        <color theme="1"/>
        <rFont val="Calibri"/>
      </rPr>
      <t>Bu</t>
    </r>
  </si>
  <si>
    <r>
      <t>[air]</t>
    </r>
    <r>
      <rPr>
        <b/>
        <vertAlign val="superscript"/>
        <sz val="12"/>
        <color theme="1"/>
        <rFont val="Calibri"/>
      </rPr>
      <t xml:space="preserve"> ’’’</t>
    </r>
    <r>
      <rPr>
        <b/>
        <vertAlign val="subscript"/>
        <sz val="12"/>
        <color theme="1"/>
        <rFont val="Calibri"/>
      </rPr>
      <t>sat</t>
    </r>
    <r>
      <rPr>
        <b/>
        <sz val="12"/>
        <color theme="1"/>
        <rFont val="Calibri"/>
      </rPr>
      <t>.</t>
    </r>
  </si>
  <si>
    <r>
      <t>N</t>
    </r>
    <r>
      <rPr>
        <b/>
        <vertAlign val="superscript"/>
        <sz val="12"/>
        <color theme="1"/>
        <rFont val="Calibri"/>
      </rPr>
      <t>’’’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</si>
  <si>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’’’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</si>
  <si>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</rPr>
      <t>’’’’</t>
    </r>
    <r>
      <rPr>
        <b/>
        <vertAlign val="subscript"/>
        <sz val="12"/>
        <color theme="1"/>
        <rFont val="Calibri"/>
      </rPr>
      <t>Bu</t>
    </r>
  </si>
  <si>
    <r>
      <t>[air]</t>
    </r>
    <r>
      <rPr>
        <b/>
        <vertAlign val="superscript"/>
        <sz val="12"/>
        <color theme="1"/>
        <rFont val="Calibri"/>
      </rPr>
      <t xml:space="preserve"> ‘’’’</t>
    </r>
    <r>
      <rPr>
        <b/>
        <vertAlign val="subscript"/>
        <sz val="12"/>
        <color theme="1"/>
        <rFont val="Calibri"/>
      </rPr>
      <t>sat</t>
    </r>
  </si>
  <si>
    <r>
      <t>N</t>
    </r>
    <r>
      <rPr>
        <b/>
        <vertAlign val="superscript"/>
        <sz val="12"/>
        <color theme="1"/>
        <rFont val="Calibri"/>
      </rPr>
      <t>‘’’’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</si>
  <si>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‘’’’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</si>
  <si>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</rPr>
      <t>’’’’’</t>
    </r>
    <r>
      <rPr>
        <b/>
        <vertAlign val="subscript"/>
        <sz val="12"/>
        <color theme="1"/>
        <rFont val="Calibri"/>
      </rPr>
      <t>Bu</t>
    </r>
  </si>
  <si>
    <r>
      <t>[air]</t>
    </r>
    <r>
      <rPr>
        <b/>
        <vertAlign val="superscript"/>
        <sz val="12"/>
        <color theme="1"/>
        <rFont val="Calibri"/>
      </rPr>
      <t>‘’’’’</t>
    </r>
    <r>
      <rPr>
        <b/>
        <vertAlign val="subscript"/>
        <sz val="12"/>
        <color theme="1"/>
        <rFont val="Calibri"/>
      </rPr>
      <t>sat</t>
    </r>
  </si>
  <si>
    <r>
      <t>N</t>
    </r>
    <r>
      <rPr>
        <b/>
        <vertAlign val="superscript"/>
        <sz val="12"/>
        <color theme="1"/>
        <rFont val="Calibri"/>
      </rPr>
      <t>‘’’’’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</si>
  <si>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‘’’’’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</si>
  <si>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</rPr>
      <t>’’’’’’</t>
    </r>
    <r>
      <rPr>
        <b/>
        <vertAlign val="subscript"/>
        <sz val="12"/>
        <color theme="1"/>
        <rFont val="Calibri"/>
      </rPr>
      <t>Bu</t>
    </r>
  </si>
  <si>
    <r>
      <t>[air]</t>
    </r>
    <r>
      <rPr>
        <b/>
        <vertAlign val="superscript"/>
        <sz val="12"/>
        <color theme="1"/>
        <rFont val="Calibri"/>
      </rPr>
      <t xml:space="preserve">’’’’’’ </t>
    </r>
    <r>
      <rPr>
        <b/>
        <vertAlign val="subscript"/>
        <sz val="12"/>
        <color theme="1"/>
        <rFont val="Calibri"/>
      </rPr>
      <t>sat</t>
    </r>
  </si>
  <si>
    <r>
      <t>N</t>
    </r>
    <r>
      <rPr>
        <b/>
        <vertAlign val="superscript"/>
        <sz val="12"/>
        <color theme="1"/>
        <rFont val="Calibri"/>
      </rPr>
      <t xml:space="preserve">’’’’’’ 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</si>
  <si>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 xml:space="preserve">’’’’’’ 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</si>
  <si>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</rPr>
      <t>’’’’’’’</t>
    </r>
    <r>
      <rPr>
        <b/>
        <vertAlign val="subscript"/>
        <sz val="12"/>
        <color theme="1"/>
        <rFont val="Calibri"/>
      </rPr>
      <t>Bu</t>
    </r>
  </si>
  <si>
    <r>
      <t>[air]</t>
    </r>
    <r>
      <rPr>
        <b/>
        <vertAlign val="superscript"/>
        <sz val="12"/>
        <color theme="1"/>
        <rFont val="Calibri"/>
      </rPr>
      <t>’’’’’’’</t>
    </r>
    <r>
      <rPr>
        <b/>
        <vertAlign val="subscript"/>
        <sz val="12"/>
        <color theme="1"/>
        <rFont val="Calibri"/>
      </rPr>
      <t>sat</t>
    </r>
  </si>
  <si>
    <r>
      <t>N</t>
    </r>
    <r>
      <rPr>
        <b/>
        <vertAlign val="superscript"/>
        <sz val="12"/>
        <color theme="1"/>
        <rFont val="Calibri"/>
      </rPr>
      <t>’’’’’’’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</si>
  <si>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’’’’’’’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</si>
  <si>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</rPr>
      <t>’’’’’’’’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</si>
  <si>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  <scheme val="minor"/>
      </rPr>
      <t>’’’’’’’’</t>
    </r>
    <r>
      <rPr>
        <b/>
        <vertAlign val="subscript"/>
        <sz val="12"/>
        <color theme="1"/>
        <rFont val="Calibri"/>
        <scheme val="minor"/>
      </rPr>
      <t>Bu</t>
    </r>
  </si>
  <si>
    <r>
      <t>[air]</t>
    </r>
    <r>
      <rPr>
        <b/>
        <vertAlign val="superscript"/>
        <sz val="12"/>
        <color theme="1"/>
        <rFont val="Calibri"/>
        <scheme val="minor"/>
      </rPr>
      <t xml:space="preserve">’’’’’’ </t>
    </r>
    <r>
      <rPr>
        <b/>
        <vertAlign val="subscript"/>
        <sz val="12"/>
        <color theme="1"/>
        <rFont val="Calibri"/>
        <scheme val="minor"/>
      </rPr>
      <t>sat</t>
    </r>
  </si>
  <si>
    <r>
      <t>N</t>
    </r>
    <r>
      <rPr>
        <b/>
        <vertAlign val="superscript"/>
        <sz val="12"/>
        <color theme="1"/>
        <rFont val="Calibri"/>
        <scheme val="minor"/>
      </rPr>
      <t xml:space="preserve">’’’’’’ </t>
    </r>
    <r>
      <rPr>
        <b/>
        <vertAlign val="subscript"/>
        <sz val="12"/>
        <color theme="1"/>
        <rFont val="Calibri"/>
        <scheme val="minor"/>
      </rPr>
      <t>Br sat</t>
    </r>
  </si>
  <si>
    <r>
      <t>N</t>
    </r>
    <r>
      <rPr>
        <b/>
        <vertAlign val="superscript"/>
        <sz val="12"/>
        <color theme="1"/>
        <rFont val="Calibri"/>
        <scheme val="minor"/>
      </rPr>
      <t xml:space="preserve">’’’’’’ </t>
    </r>
    <r>
      <rPr>
        <b/>
        <vertAlign val="subscript"/>
        <sz val="12"/>
        <color theme="1"/>
        <rFont val="Calibri"/>
        <scheme val="minor"/>
      </rPr>
      <t>Bu</t>
    </r>
  </si>
  <si>
    <r>
      <t>mol  L</t>
    </r>
    <r>
      <rPr>
        <b/>
        <vertAlign val="superscript"/>
        <sz val="12"/>
        <color theme="1"/>
        <rFont val="Calibri"/>
      </rPr>
      <t>-1</t>
    </r>
  </si>
  <si>
    <r>
      <t>mol  L</t>
    </r>
    <r>
      <rPr>
        <b/>
        <vertAlign val="superscript"/>
        <sz val="12"/>
        <color theme="1"/>
        <rFont val="Calibri"/>
        <scheme val="minor"/>
      </rPr>
      <t>-1</t>
    </r>
  </si>
  <si>
    <r>
      <t>P</t>
    </r>
    <r>
      <rPr>
        <b/>
        <vertAlign val="superscript"/>
        <sz val="12"/>
        <color theme="1"/>
        <rFont val="Calibri"/>
      </rPr>
      <t>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*K</t>
    </r>
    <r>
      <rPr>
        <b/>
        <vertAlign val="subscript"/>
        <sz val="12"/>
        <color theme="1"/>
        <rFont val="Calibri"/>
      </rPr>
      <t>H(T,S)air</t>
    </r>
  </si>
  <si>
    <r>
      <t>[air]</t>
    </r>
    <r>
      <rPr>
        <b/>
        <vertAlign val="superscript"/>
        <sz val="12"/>
        <color theme="1"/>
        <rFont val="Calibri"/>
      </rPr>
      <t xml:space="preserve"> ’’</t>
    </r>
    <r>
      <rPr>
        <b/>
        <vertAlign val="subscript"/>
        <sz val="12"/>
        <color theme="1"/>
        <rFont val="Calibri"/>
      </rPr>
      <t>sat</t>
    </r>
    <r>
      <rPr>
        <b/>
        <sz val="12"/>
        <color theme="1"/>
        <rFont val="Calibri"/>
      </rPr>
      <t>*V</t>
    </r>
    <r>
      <rPr>
        <b/>
        <vertAlign val="subscript"/>
        <sz val="12"/>
        <color theme="1"/>
        <rFont val="Calibri"/>
      </rPr>
      <t>Br</t>
    </r>
  </si>
  <si>
    <r>
      <t>Nt-N</t>
    </r>
    <r>
      <rPr>
        <b/>
        <vertAlign val="superscript"/>
        <sz val="12"/>
        <color theme="1"/>
        <rFont val="Calibri"/>
      </rPr>
      <t>’’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</si>
  <si>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RT/V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</si>
  <si>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</rPr>
      <t>’’’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* K</t>
    </r>
    <r>
      <rPr>
        <b/>
        <vertAlign val="subscript"/>
        <sz val="12"/>
        <color theme="1"/>
        <rFont val="Calibri"/>
      </rPr>
      <t>H(air)</t>
    </r>
  </si>
  <si>
    <r>
      <t>[air]</t>
    </r>
    <r>
      <rPr>
        <b/>
        <vertAlign val="superscript"/>
        <sz val="12"/>
        <color theme="1"/>
        <rFont val="Calibri"/>
      </rPr>
      <t xml:space="preserve"> ’’’</t>
    </r>
    <r>
      <rPr>
        <b/>
        <vertAlign val="subscript"/>
        <sz val="12"/>
        <color theme="1"/>
        <rFont val="Calibri"/>
      </rPr>
      <t>sat</t>
    </r>
    <r>
      <rPr>
        <b/>
        <sz val="12"/>
        <color theme="1"/>
        <rFont val="Calibri"/>
      </rPr>
      <t xml:space="preserve"> *V</t>
    </r>
    <r>
      <rPr>
        <b/>
        <vertAlign val="subscript"/>
        <sz val="12"/>
        <color theme="1"/>
        <rFont val="Calibri"/>
      </rPr>
      <t>Br</t>
    </r>
  </si>
  <si>
    <r>
      <t>Nt-N</t>
    </r>
    <r>
      <rPr>
        <b/>
        <vertAlign val="superscript"/>
        <sz val="12"/>
        <color theme="1"/>
        <rFont val="Calibri"/>
      </rPr>
      <t>’’’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</si>
  <si>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’’’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RT/V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</si>
  <si>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</rPr>
      <t>’’’’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* K</t>
    </r>
    <r>
      <rPr>
        <b/>
        <vertAlign val="subscript"/>
        <sz val="12"/>
        <color theme="1"/>
        <rFont val="Calibri"/>
      </rPr>
      <t>H(T,S)air</t>
    </r>
  </si>
  <si>
    <r>
      <t>[air]</t>
    </r>
    <r>
      <rPr>
        <b/>
        <vertAlign val="superscript"/>
        <sz val="12"/>
        <color theme="1"/>
        <rFont val="Calibri"/>
      </rPr>
      <t>‘’’’</t>
    </r>
    <r>
      <rPr>
        <b/>
        <vertAlign val="subscript"/>
        <sz val="12"/>
        <color theme="1"/>
        <rFont val="Calibri"/>
      </rPr>
      <t>sat</t>
    </r>
    <r>
      <rPr>
        <b/>
        <sz val="12"/>
        <color theme="1"/>
        <rFont val="Calibri"/>
      </rPr>
      <t xml:space="preserve"> *V</t>
    </r>
    <r>
      <rPr>
        <b/>
        <vertAlign val="subscript"/>
        <sz val="12"/>
        <color theme="1"/>
        <rFont val="Calibri"/>
      </rPr>
      <t>Br</t>
    </r>
  </si>
  <si>
    <r>
      <t>Nt-N</t>
    </r>
    <r>
      <rPr>
        <b/>
        <vertAlign val="superscript"/>
        <sz val="12"/>
        <color theme="1"/>
        <rFont val="Calibri"/>
      </rPr>
      <t>‘’’’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</si>
  <si>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’’’’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RT/V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</si>
  <si>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</rPr>
      <t>’’’’’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* K</t>
    </r>
    <r>
      <rPr>
        <b/>
        <vertAlign val="subscript"/>
        <sz val="12"/>
        <color theme="1"/>
        <rFont val="Calibri"/>
      </rPr>
      <t>H(T,S)air</t>
    </r>
  </si>
  <si>
    <r>
      <t>[air]</t>
    </r>
    <r>
      <rPr>
        <b/>
        <vertAlign val="superscript"/>
        <sz val="12"/>
        <color theme="1"/>
        <rFont val="Calibri"/>
      </rPr>
      <t>‘’’’’</t>
    </r>
    <r>
      <rPr>
        <b/>
        <vertAlign val="subscript"/>
        <sz val="12"/>
        <color theme="1"/>
        <rFont val="Calibri"/>
      </rPr>
      <t>sat</t>
    </r>
    <r>
      <rPr>
        <b/>
        <sz val="12"/>
        <color theme="1"/>
        <rFont val="Calibri"/>
      </rPr>
      <t xml:space="preserve"> *V</t>
    </r>
    <r>
      <rPr>
        <b/>
        <vertAlign val="subscript"/>
        <sz val="12"/>
        <color theme="1"/>
        <rFont val="Calibri"/>
      </rPr>
      <t>Br</t>
    </r>
  </si>
  <si>
    <r>
      <t>Nt-N</t>
    </r>
    <r>
      <rPr>
        <b/>
        <vertAlign val="superscript"/>
        <sz val="12"/>
        <color theme="1"/>
        <rFont val="Calibri"/>
      </rPr>
      <t>‘’’’’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</si>
  <si>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’’’’’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RT/V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</si>
  <si>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</rPr>
      <t>’’’’’’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*K</t>
    </r>
    <r>
      <rPr>
        <b/>
        <vertAlign val="subscript"/>
        <sz val="12"/>
        <color theme="1"/>
        <rFont val="Calibri"/>
      </rPr>
      <t>H(T,S)air</t>
    </r>
  </si>
  <si>
    <r>
      <t>[air]</t>
    </r>
    <r>
      <rPr>
        <b/>
        <vertAlign val="superscript"/>
        <sz val="12"/>
        <color theme="1"/>
        <rFont val="Calibri"/>
      </rPr>
      <t xml:space="preserve">’’’’’’ </t>
    </r>
    <r>
      <rPr>
        <b/>
        <vertAlign val="subscript"/>
        <sz val="12"/>
        <color theme="1"/>
        <rFont val="Calibri"/>
      </rPr>
      <t xml:space="preserve">sat </t>
    </r>
    <r>
      <rPr>
        <b/>
        <sz val="12"/>
        <color theme="1"/>
        <rFont val="Calibri"/>
      </rPr>
      <t>*V</t>
    </r>
    <r>
      <rPr>
        <b/>
        <vertAlign val="subscript"/>
        <sz val="12"/>
        <color theme="1"/>
        <rFont val="Calibri"/>
      </rPr>
      <t>Br</t>
    </r>
  </si>
  <si>
    <r>
      <t>Nt-N</t>
    </r>
    <r>
      <rPr>
        <b/>
        <vertAlign val="superscript"/>
        <sz val="12"/>
        <color theme="1"/>
        <rFont val="Calibri"/>
      </rPr>
      <t xml:space="preserve">’’’’’’ 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</si>
  <si>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’’’’’’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RT/V</t>
    </r>
    <r>
      <rPr>
        <b/>
        <vertAlign val="subscript"/>
        <sz val="12"/>
        <color theme="1"/>
        <rFont val="Calibri"/>
      </rPr>
      <t>Bu</t>
    </r>
  </si>
  <si>
    <r>
      <t>P</t>
    </r>
    <r>
      <rPr>
        <b/>
        <vertAlign val="superscript"/>
        <sz val="12"/>
        <color theme="1"/>
        <rFont val="Calibri"/>
      </rPr>
      <t>’’’’’’’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*K</t>
    </r>
    <r>
      <rPr>
        <b/>
        <vertAlign val="subscript"/>
        <sz val="12"/>
        <color theme="1"/>
        <rFont val="Calibri"/>
      </rPr>
      <t>H(T,S)air</t>
    </r>
  </si>
  <si>
    <r>
      <t>[air]</t>
    </r>
    <r>
      <rPr>
        <b/>
        <vertAlign val="superscript"/>
        <sz val="12"/>
        <color theme="1"/>
        <rFont val="Calibri"/>
      </rPr>
      <t xml:space="preserve"> ’’’’’’’</t>
    </r>
    <r>
      <rPr>
        <b/>
        <vertAlign val="subscript"/>
        <sz val="12"/>
        <color theme="1"/>
        <rFont val="Calibri"/>
      </rPr>
      <t>sat</t>
    </r>
    <r>
      <rPr>
        <b/>
        <sz val="12"/>
        <color theme="1"/>
        <rFont val="Calibri"/>
      </rPr>
      <t xml:space="preserve"> *V</t>
    </r>
    <r>
      <rPr>
        <b/>
        <vertAlign val="subscript"/>
        <sz val="12"/>
        <color theme="1"/>
        <rFont val="Calibri"/>
      </rPr>
      <t>Br</t>
    </r>
  </si>
  <si>
    <r>
      <t>Nt-N</t>
    </r>
    <r>
      <rPr>
        <b/>
        <vertAlign val="superscript"/>
        <sz val="12"/>
        <color theme="1"/>
        <rFont val="Calibri"/>
      </rPr>
      <t>’’’’’’’</t>
    </r>
    <r>
      <rPr>
        <b/>
        <vertAlign val="subscript"/>
        <sz val="12"/>
        <color theme="1"/>
        <rFont val="Calibri"/>
      </rPr>
      <t>Br sat</t>
    </r>
  </si>
  <si>
    <r>
      <t>N</t>
    </r>
    <r>
      <rPr>
        <b/>
        <vertAlign val="superscript"/>
        <sz val="12"/>
        <color theme="1"/>
        <rFont val="Calibri"/>
      </rPr>
      <t>’’’’’’’</t>
    </r>
    <r>
      <rPr>
        <b/>
        <vertAlign val="subscript"/>
        <sz val="12"/>
        <color theme="1"/>
        <rFont val="Calibri"/>
      </rPr>
      <t>Bu</t>
    </r>
    <r>
      <rPr>
        <b/>
        <sz val="12"/>
        <color theme="1"/>
        <rFont val="Calibri"/>
      </rPr>
      <t>RT/V</t>
    </r>
    <r>
      <rPr>
        <b/>
        <vertAlign val="subscript"/>
        <sz val="12"/>
        <color theme="1"/>
        <rFont val="Calibri"/>
      </rPr>
      <t>Bu</t>
    </r>
  </si>
  <si>
    <r>
      <t>N</t>
    </r>
    <r>
      <rPr>
        <b/>
        <vertAlign val="superscript"/>
        <sz val="12"/>
        <color theme="1"/>
        <rFont val="Calibri"/>
        <scheme val="minor"/>
      </rPr>
      <t>’’’’’’’</t>
    </r>
    <r>
      <rPr>
        <b/>
        <vertAlign val="subscript"/>
        <sz val="12"/>
        <color theme="1"/>
        <rFont val="Calibri"/>
        <scheme val="minor"/>
      </rPr>
      <t>Bu</t>
    </r>
    <r>
      <rPr>
        <b/>
        <sz val="12"/>
        <color theme="1"/>
        <rFont val="Calibri"/>
        <family val="2"/>
        <scheme val="minor"/>
      </rPr>
      <t>RT/V</t>
    </r>
    <r>
      <rPr>
        <b/>
        <vertAlign val="subscript"/>
        <sz val="12"/>
        <color theme="1"/>
        <rFont val="Calibri"/>
        <scheme val="minor"/>
      </rPr>
      <t>Bu</t>
    </r>
  </si>
  <si>
    <r>
      <t>P</t>
    </r>
    <r>
      <rPr>
        <b/>
        <vertAlign val="superscript"/>
        <sz val="12"/>
        <color theme="1"/>
        <rFont val="Calibri"/>
        <scheme val="minor"/>
      </rPr>
      <t>’’’’’’</t>
    </r>
    <r>
      <rPr>
        <b/>
        <vertAlign val="subscript"/>
        <sz val="12"/>
        <color theme="1"/>
        <rFont val="Calibri"/>
        <scheme val="minor"/>
      </rPr>
      <t>Bu</t>
    </r>
    <r>
      <rPr>
        <b/>
        <sz val="12"/>
        <color theme="1"/>
        <rFont val="Calibri"/>
        <family val="2"/>
        <scheme val="minor"/>
      </rPr>
      <t>*K</t>
    </r>
    <r>
      <rPr>
        <b/>
        <vertAlign val="subscript"/>
        <sz val="12"/>
        <color theme="1"/>
        <rFont val="Calibri"/>
        <scheme val="minor"/>
      </rPr>
      <t>H(T,S)air</t>
    </r>
  </si>
  <si>
    <r>
      <t>[air]</t>
    </r>
    <r>
      <rPr>
        <b/>
        <vertAlign val="superscript"/>
        <sz val="12"/>
        <color theme="1"/>
        <rFont val="Calibri"/>
        <scheme val="minor"/>
      </rPr>
      <t xml:space="preserve">’’’’’’ </t>
    </r>
    <r>
      <rPr>
        <b/>
        <vertAlign val="subscript"/>
        <sz val="12"/>
        <color theme="1"/>
        <rFont val="Calibri"/>
        <scheme val="minor"/>
      </rPr>
      <t xml:space="preserve">sat </t>
    </r>
    <r>
      <rPr>
        <b/>
        <sz val="12"/>
        <color theme="1"/>
        <rFont val="Calibri"/>
        <family val="2"/>
        <scheme val="minor"/>
      </rPr>
      <t>*V</t>
    </r>
    <r>
      <rPr>
        <b/>
        <vertAlign val="subscript"/>
        <sz val="12"/>
        <color theme="1"/>
        <rFont val="Calibri"/>
        <scheme val="minor"/>
      </rPr>
      <t>Br</t>
    </r>
  </si>
  <si>
    <r>
      <t>Nt-N</t>
    </r>
    <r>
      <rPr>
        <b/>
        <vertAlign val="superscript"/>
        <sz val="12"/>
        <color theme="1"/>
        <rFont val="Calibri"/>
        <scheme val="minor"/>
      </rPr>
      <t xml:space="preserve">’’’’’’ </t>
    </r>
    <r>
      <rPr>
        <b/>
        <vertAlign val="subscript"/>
        <sz val="12"/>
        <color theme="1"/>
        <rFont val="Calibri"/>
        <scheme val="minor"/>
      </rPr>
      <t>Br sat</t>
    </r>
  </si>
  <si>
    <t xml:space="preserve">Exp 6 warming </t>
  </si>
  <si>
    <t xml:space="preserve">Exp 5 warming </t>
  </si>
  <si>
    <t xml:space="preserve">Exp 2 cooling </t>
  </si>
  <si>
    <t>Exp 1 cooling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</si>
</sst>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6" formatCode="0.0E+00"/>
    <numFmt numFmtId="167" formatCode="0.0000"/>
    <numFmt numFmtId="168" formatCode="0.000000E+00"/>
    <numFmt numFmtId="169" formatCode="0.0000E+00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Times New Roman"/>
    </font>
    <font>
      <sz val="12"/>
      <color theme="1"/>
      <name val="Calibri"/>
    </font>
    <font>
      <b/>
      <sz val="12"/>
      <color theme="1"/>
      <name val="Times New Roman"/>
    </font>
    <font>
      <b/>
      <sz val="12"/>
      <color theme="1"/>
      <name val="Calibri"/>
    </font>
    <font>
      <b/>
      <vertAlign val="subscript"/>
      <sz val="12"/>
      <color theme="1"/>
      <name val="Calibri"/>
    </font>
    <font>
      <b/>
      <vertAlign val="superscript"/>
      <sz val="12"/>
      <color theme="1"/>
      <name val="Calibri"/>
    </font>
    <font>
      <b/>
      <vertAlign val="subscript"/>
      <sz val="12"/>
      <color theme="1"/>
      <name val="Calibri"/>
      <scheme val="minor"/>
    </font>
    <font>
      <b/>
      <vertAlign val="superscript"/>
      <sz val="12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51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97">
    <xf numFmtId="0" fontId="0" fillId="0" borderId="0" xfId="0"/>
    <xf numFmtId="11" fontId="0" fillId="0" borderId="0" xfId="0" applyNumberFormat="1" applyFont="1" applyFill="1" applyAlignment="1">
      <alignment horizontal="center"/>
    </xf>
    <xf numFmtId="11" fontId="0" fillId="0" borderId="0" xfId="0" applyNumberFormat="1" applyFont="1" applyFill="1"/>
    <xf numFmtId="11" fontId="0" fillId="0" borderId="0" xfId="0" applyNumberFormat="1" applyFont="1" applyFill="1" applyAlignment="1">
      <alignment horizontal="left" indent="1"/>
    </xf>
    <xf numFmtId="0" fontId="0" fillId="0" borderId="0" xfId="0" applyFont="1"/>
    <xf numFmtId="2" fontId="0" fillId="0" borderId="0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2" fontId="6" fillId="0" borderId="10" xfId="0" applyNumberFormat="1" applyFont="1" applyFill="1" applyBorder="1" applyAlignment="1">
      <alignment horizontal="center" wrapText="1"/>
    </xf>
    <xf numFmtId="2" fontId="6" fillId="0" borderId="0" xfId="0" applyNumberFormat="1" applyFont="1" applyFill="1" applyBorder="1"/>
    <xf numFmtId="11" fontId="6" fillId="0" borderId="9" xfId="0" applyNumberFormat="1" applyFont="1" applyFill="1" applyBorder="1"/>
    <xf numFmtId="0" fontId="6" fillId="0" borderId="10" xfId="0" applyFont="1" applyFill="1" applyBorder="1"/>
    <xf numFmtId="0" fontId="6" fillId="0" borderId="0" xfId="0" applyFont="1" applyFill="1" applyBorder="1"/>
    <xf numFmtId="0" fontId="6" fillId="0" borderId="9" xfId="0" applyFont="1" applyFill="1" applyBorder="1"/>
    <xf numFmtId="11" fontId="0" fillId="0" borderId="9" xfId="0" applyNumberFormat="1" applyFont="1" applyFill="1" applyBorder="1"/>
    <xf numFmtId="2" fontId="0" fillId="0" borderId="11" xfId="0" applyNumberFormat="1" applyFont="1" applyFill="1" applyBorder="1" applyAlignment="1">
      <alignment horizontal="center" wrapText="1"/>
    </xf>
    <xf numFmtId="11" fontId="0" fillId="0" borderId="11" xfId="0" applyNumberFormat="1" applyFont="1" applyFill="1" applyBorder="1"/>
    <xf numFmtId="11" fontId="0" fillId="0" borderId="10" xfId="0" applyNumberFormat="1" applyFont="1" applyFill="1" applyBorder="1"/>
    <xf numFmtId="11" fontId="0" fillId="0" borderId="9" xfId="0" applyNumberFormat="1" applyFont="1" applyFill="1" applyBorder="1" applyAlignment="1">
      <alignment horizontal="center"/>
    </xf>
    <xf numFmtId="0" fontId="0" fillId="0" borderId="9" xfId="0" applyFont="1" applyBorder="1"/>
    <xf numFmtId="0" fontId="2" fillId="0" borderId="0" xfId="0" applyFont="1" applyBorder="1"/>
    <xf numFmtId="0" fontId="2" fillId="0" borderId="2" xfId="0" applyFont="1" applyBorder="1"/>
    <xf numFmtId="0" fontId="2" fillId="3" borderId="0" xfId="0" applyFont="1" applyFill="1" applyBorder="1"/>
    <xf numFmtId="0" fontId="2" fillId="3" borderId="9" xfId="0" applyFont="1" applyFill="1" applyBorder="1"/>
    <xf numFmtId="0" fontId="0" fillId="3" borderId="0" xfId="0" applyFont="1" applyFill="1" applyBorder="1"/>
    <xf numFmtId="0" fontId="0" fillId="3" borderId="9" xfId="0" applyFont="1" applyFill="1" applyBorder="1"/>
    <xf numFmtId="0" fontId="2" fillId="3" borderId="8" xfId="0" applyFont="1" applyFill="1" applyBorder="1"/>
    <xf numFmtId="0" fontId="0" fillId="3" borderId="4" xfId="0" applyFont="1" applyFill="1" applyBorder="1"/>
    <xf numFmtId="0" fontId="0" fillId="3" borderId="15" xfId="0" applyFont="1" applyFill="1" applyBorder="1"/>
    <xf numFmtId="0" fontId="0" fillId="3" borderId="5" xfId="0" applyFont="1" applyFill="1" applyBorder="1"/>
    <xf numFmtId="0" fontId="0" fillId="3" borderId="1" xfId="0" applyFont="1" applyFill="1" applyBorder="1"/>
    <xf numFmtId="0" fontId="0" fillId="3" borderId="2" xfId="0" applyFont="1" applyFill="1" applyBorder="1"/>
    <xf numFmtId="0" fontId="0" fillId="3" borderId="13" xfId="0" applyFont="1" applyFill="1" applyBorder="1"/>
    <xf numFmtId="49" fontId="0" fillId="3" borderId="5" xfId="0" applyNumberFormat="1" applyFont="1" applyFill="1" applyBorder="1"/>
    <xf numFmtId="11" fontId="0" fillId="3" borderId="9" xfId="0" applyNumberFormat="1" applyFont="1" applyFill="1" applyBorder="1"/>
    <xf numFmtId="49" fontId="0" fillId="3" borderId="1" xfId="0" applyNumberFormat="1" applyFont="1" applyFill="1" applyBorder="1"/>
    <xf numFmtId="11" fontId="0" fillId="3" borderId="13" xfId="0" applyNumberFormat="1" applyFont="1" applyFill="1" applyBorder="1"/>
    <xf numFmtId="0" fontId="2" fillId="3" borderId="5" xfId="0" applyFont="1" applyFill="1" applyBorder="1"/>
    <xf numFmtId="49" fontId="2" fillId="3" borderId="5" xfId="0" applyNumberFormat="1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0" fillId="0" borderId="0" xfId="0" applyFont="1" applyFill="1" applyBorder="1"/>
    <xf numFmtId="0" fontId="0" fillId="0" borderId="9" xfId="0" applyFont="1" applyFill="1" applyBorder="1"/>
    <xf numFmtId="167" fontId="0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166" fontId="6" fillId="0" borderId="0" xfId="0" applyNumberFormat="1" applyFont="1" applyFill="1" applyBorder="1"/>
    <xf numFmtId="11" fontId="6" fillId="0" borderId="0" xfId="0" applyNumberFormat="1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7" fontId="6" fillId="0" borderId="10" xfId="0" applyNumberFormat="1" applyFont="1" applyFill="1" applyBorder="1"/>
    <xf numFmtId="164" fontId="6" fillId="0" borderId="1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/>
    <xf numFmtId="164" fontId="8" fillId="0" borderId="0" xfId="0" applyNumberFormat="1" applyFont="1" applyFill="1" applyBorder="1" applyAlignment="1">
      <alignment horizontal="center"/>
    </xf>
    <xf numFmtId="0" fontId="8" fillId="0" borderId="2" xfId="0" applyFont="1" applyFill="1" applyBorder="1"/>
    <xf numFmtId="0" fontId="6" fillId="0" borderId="9" xfId="0" applyFont="1" applyFill="1" applyBorder="1" applyAlignment="1">
      <alignment horizontal="center" vertical="center" wrapText="1"/>
    </xf>
    <xf numFmtId="11" fontId="6" fillId="0" borderId="10" xfId="0" applyNumberFormat="1" applyFont="1" applyFill="1" applyBorder="1"/>
    <xf numFmtId="0" fontId="8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10" xfId="0" applyFont="1" applyFill="1" applyBorder="1"/>
    <xf numFmtId="0" fontId="6" fillId="0" borderId="1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2" fontId="6" fillId="4" borderId="9" xfId="0" applyNumberFormat="1" applyFont="1" applyFill="1" applyBorder="1"/>
    <xf numFmtId="0" fontId="6" fillId="4" borderId="9" xfId="0" applyFont="1" applyFill="1" applyBorder="1"/>
    <xf numFmtId="2" fontId="6" fillId="4" borderId="11" xfId="0" applyNumberFormat="1" applyFont="1" applyFill="1" applyBorder="1" applyAlignment="1">
      <alignment horizontal="center" wrapText="1"/>
    </xf>
    <xf numFmtId="2" fontId="6" fillId="4" borderId="11" xfId="0" applyNumberFormat="1" applyFont="1" applyFill="1" applyBorder="1"/>
    <xf numFmtId="11" fontId="6" fillId="0" borderId="0" xfId="0" applyNumberFormat="1" applyFont="1" applyFill="1" applyBorder="1" applyAlignment="1">
      <alignment horizontal="center" wrapText="1"/>
    </xf>
    <xf numFmtId="0" fontId="6" fillId="4" borderId="11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wrapText="1"/>
    </xf>
    <xf numFmtId="11" fontId="8" fillId="0" borderId="2" xfId="0" applyNumberFormat="1" applyFont="1" applyFill="1" applyBorder="1" applyAlignment="1">
      <alignment horizontal="left" wrapText="1" indent="1"/>
    </xf>
    <xf numFmtId="11" fontId="6" fillId="0" borderId="10" xfId="0" applyNumberFormat="1" applyFont="1" applyFill="1" applyBorder="1" applyAlignment="1">
      <alignment horizontal="left" wrapText="1" indent="1"/>
    </xf>
    <xf numFmtId="11" fontId="6" fillId="0" borderId="0" xfId="0" applyNumberFormat="1" applyFont="1" applyFill="1" applyBorder="1" applyAlignment="1">
      <alignment horizontal="left" wrapText="1" indent="1"/>
    </xf>
    <xf numFmtId="11" fontId="6" fillId="0" borderId="9" xfId="0" applyNumberFormat="1" applyFont="1" applyFill="1" applyBorder="1" applyAlignment="1">
      <alignment horizontal="left" wrapText="1" indent="1"/>
    </xf>
    <xf numFmtId="11" fontId="6" fillId="0" borderId="10" xfId="0" applyNumberFormat="1" applyFont="1" applyFill="1" applyBorder="1" applyAlignment="1">
      <alignment horizontal="left" indent="1"/>
    </xf>
    <xf numFmtId="11" fontId="6" fillId="0" borderId="0" xfId="0" applyNumberFormat="1" applyFont="1" applyFill="1" applyBorder="1" applyAlignment="1">
      <alignment horizontal="left" indent="1"/>
    </xf>
    <xf numFmtId="0" fontId="6" fillId="0" borderId="1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8" fillId="4" borderId="0" xfId="0" applyFont="1" applyFill="1" applyBorder="1" applyAlignment="1">
      <alignment horizontal="center" vertical="center" wrapText="1"/>
    </xf>
    <xf numFmtId="11" fontId="6" fillId="0" borderId="9" xfId="0" applyNumberFormat="1" applyFont="1" applyFill="1" applyBorder="1" applyAlignment="1">
      <alignment horizontal="left" indent="1"/>
    </xf>
    <xf numFmtId="0" fontId="6" fillId="0" borderId="9" xfId="0" applyFont="1" applyFill="1" applyBorder="1" applyAlignment="1">
      <alignment horizontal="left" indent="1"/>
    </xf>
    <xf numFmtId="11" fontId="6" fillId="0" borderId="0" xfId="0" applyNumberFormat="1" applyFont="1" applyFill="1" applyAlignment="1">
      <alignment horizontal="left" indent="1"/>
    </xf>
    <xf numFmtId="0" fontId="6" fillId="4" borderId="10" xfId="0" applyFont="1" applyFill="1" applyBorder="1"/>
    <xf numFmtId="2" fontId="6" fillId="4" borderId="10" xfId="0" applyNumberFormat="1" applyFont="1" applyFill="1" applyBorder="1"/>
    <xf numFmtId="0" fontId="6" fillId="0" borderId="0" xfId="0" applyFont="1" applyFill="1" applyAlignment="1">
      <alignment horizontal="left" indent="1"/>
    </xf>
    <xf numFmtId="0" fontId="0" fillId="0" borderId="0" xfId="0" applyFont="1" applyFill="1"/>
    <xf numFmtId="0" fontId="0" fillId="4" borderId="0" xfId="0" applyFont="1" applyFill="1"/>
    <xf numFmtId="0" fontId="0" fillId="2" borderId="0" xfId="0" applyFont="1" applyFill="1"/>
    <xf numFmtId="0" fontId="0" fillId="0" borderId="0" xfId="0" applyFont="1" applyFill="1" applyAlignment="1">
      <alignment horizontal="left" indent="1"/>
    </xf>
    <xf numFmtId="0" fontId="2" fillId="0" borderId="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2" xfId="0" quotePrefix="1" applyNumberFormat="1" applyFont="1" applyBorder="1" applyAlignment="1">
      <alignment horizontal="center" wrapText="1"/>
    </xf>
    <xf numFmtId="2" fontId="6" fillId="4" borderId="0" xfId="0" applyNumberFormat="1" applyFont="1" applyFill="1" applyBorder="1"/>
    <xf numFmtId="0" fontId="8" fillId="0" borderId="2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4" borderId="0" xfId="0" quotePrefix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wrapText="1"/>
    </xf>
    <xf numFmtId="0" fontId="8" fillId="4" borderId="2" xfId="0" applyFont="1" applyFill="1" applyBorder="1"/>
    <xf numFmtId="0" fontId="8" fillId="4" borderId="2" xfId="0" quotePrefix="1" applyFont="1" applyFill="1" applyBorder="1" applyAlignment="1">
      <alignment horizontal="center" vertical="center" wrapText="1"/>
    </xf>
    <xf numFmtId="11" fontId="2" fillId="0" borderId="2" xfId="0" applyNumberFormat="1" applyFont="1" applyBorder="1" applyAlignment="1">
      <alignment horizontal="left" wrapText="1" indent="1"/>
    </xf>
    <xf numFmtId="0" fontId="2" fillId="5" borderId="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3" xfId="0" applyNumberFormat="1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wrapText="1"/>
    </xf>
    <xf numFmtId="2" fontId="2" fillId="0" borderId="11" xfId="0" applyNumberFormat="1" applyFont="1" applyFill="1" applyBorder="1" applyAlignment="1">
      <alignment horizontal="center" wrapText="1"/>
    </xf>
    <xf numFmtId="2" fontId="2" fillId="0" borderId="14" xfId="0" applyNumberFormat="1" applyFont="1" applyFill="1" applyBorder="1" applyAlignment="1">
      <alignment horizontal="center" wrapText="1"/>
    </xf>
    <xf numFmtId="2" fontId="0" fillId="0" borderId="11" xfId="0" applyNumberFormat="1" applyFont="1" applyFill="1" applyBorder="1" applyAlignment="1">
      <alignment horizontal="right"/>
    </xf>
    <xf numFmtId="2" fontId="0" fillId="0" borderId="11" xfId="0" applyNumberFormat="1" applyFont="1" applyFill="1" applyBorder="1"/>
    <xf numFmtId="0" fontId="0" fillId="0" borderId="11" xfId="0" applyFont="1" applyFill="1" applyBorder="1"/>
    <xf numFmtId="0" fontId="0" fillId="0" borderId="11" xfId="0" applyFont="1" applyBorder="1"/>
    <xf numFmtId="0" fontId="8" fillId="0" borderId="12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4" xfId="0" quotePrefix="1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11" fontId="0" fillId="0" borderId="11" xfId="0" applyNumberFormat="1" applyFont="1" applyFill="1" applyBorder="1" applyAlignment="1">
      <alignment wrapText="1"/>
    </xf>
    <xf numFmtId="11" fontId="2" fillId="0" borderId="12" xfId="0" applyNumberFormat="1" applyFont="1" applyFill="1" applyBorder="1"/>
    <xf numFmtId="11" fontId="2" fillId="0" borderId="11" xfId="0" applyNumberFormat="1" applyFont="1" applyFill="1" applyBorder="1"/>
    <xf numFmtId="11" fontId="2" fillId="0" borderId="14" xfId="0" applyNumberFormat="1" applyFont="1" applyFill="1" applyBorder="1"/>
    <xf numFmtId="164" fontId="0" fillId="0" borderId="14" xfId="0" applyNumberFormat="1" applyFont="1" applyFill="1" applyBorder="1" applyAlignment="1">
      <alignment horizontal="center"/>
    </xf>
    <xf numFmtId="11" fontId="8" fillId="0" borderId="12" xfId="0" applyNumberFormat="1" applyFont="1" applyFill="1" applyBorder="1" applyAlignment="1">
      <alignment horizontal="center" wrapText="1"/>
    </xf>
    <xf numFmtId="11" fontId="8" fillId="0" borderId="11" xfId="0" applyNumberFormat="1" applyFont="1" applyFill="1" applyBorder="1" applyAlignment="1">
      <alignment horizontal="center" wrapText="1"/>
    </xf>
    <xf numFmtId="11" fontId="8" fillId="0" borderId="14" xfId="0" applyNumberFormat="1" applyFont="1" applyFill="1" applyBorder="1" applyAlignment="1">
      <alignment horizontal="center" wrapText="1"/>
    </xf>
    <xf numFmtId="11" fontId="6" fillId="0" borderId="11" xfId="0" applyNumberFormat="1" applyFont="1" applyFill="1" applyBorder="1" applyAlignment="1">
      <alignment horizontal="center" wrapText="1"/>
    </xf>
    <xf numFmtId="11" fontId="6" fillId="0" borderId="11" xfId="0" applyNumberFormat="1" applyFont="1" applyFill="1" applyBorder="1"/>
    <xf numFmtId="0" fontId="8" fillId="4" borderId="11" xfId="0" applyFont="1" applyFill="1" applyBorder="1" applyAlignment="1">
      <alignment horizontal="center" vertical="center" wrapText="1"/>
    </xf>
    <xf numFmtId="0" fontId="8" fillId="4" borderId="11" xfId="0" quotePrefix="1" applyFont="1" applyFill="1" applyBorder="1" applyAlignment="1">
      <alignment horizontal="center" vertical="center" wrapText="1"/>
    </xf>
    <xf numFmtId="2" fontId="8" fillId="4" borderId="14" xfId="0" applyNumberFormat="1" applyFont="1" applyFill="1" applyBorder="1" applyAlignment="1">
      <alignment horizontal="center" wrapText="1"/>
    </xf>
    <xf numFmtId="0" fontId="8" fillId="6" borderId="0" xfId="0" applyFont="1" applyFill="1" applyBorder="1" applyAlignment="1">
      <alignment horizontal="center" vertical="center" wrapText="1"/>
    </xf>
    <xf numFmtId="2" fontId="8" fillId="6" borderId="0" xfId="0" applyNumberFormat="1" applyFont="1" applyFill="1" applyBorder="1" applyAlignment="1">
      <alignment horizontal="center" wrapText="1"/>
    </xf>
    <xf numFmtId="2" fontId="8" fillId="6" borderId="0" xfId="0" quotePrefix="1" applyNumberFormat="1" applyFont="1" applyFill="1" applyBorder="1" applyAlignment="1">
      <alignment horizontal="center" wrapText="1"/>
    </xf>
    <xf numFmtId="2" fontId="8" fillId="6" borderId="2" xfId="0" applyNumberFormat="1" applyFont="1" applyFill="1" applyBorder="1" applyAlignment="1">
      <alignment horizontal="center" wrapText="1"/>
    </xf>
    <xf numFmtId="2" fontId="8" fillId="6" borderId="2" xfId="0" quotePrefix="1" applyNumberFormat="1" applyFont="1" applyFill="1" applyBorder="1" applyAlignment="1">
      <alignment horizontal="center" wrapText="1"/>
    </xf>
    <xf numFmtId="2" fontId="6" fillId="6" borderId="0" xfId="0" applyNumberFormat="1" applyFont="1" applyFill="1" applyBorder="1" applyAlignment="1">
      <alignment horizontal="center" wrapText="1"/>
    </xf>
    <xf numFmtId="2" fontId="6" fillId="6" borderId="9" xfId="0" applyNumberFormat="1" applyFont="1" applyFill="1" applyBorder="1" applyAlignment="1">
      <alignment horizontal="center" wrapText="1"/>
    </xf>
    <xf numFmtId="2" fontId="6" fillId="6" borderId="0" xfId="0" applyNumberFormat="1" applyFont="1" applyFill="1" applyBorder="1"/>
    <xf numFmtId="11" fontId="6" fillId="6" borderId="9" xfId="0" applyNumberFormat="1" applyFont="1" applyFill="1" applyBorder="1"/>
    <xf numFmtId="11" fontId="6" fillId="6" borderId="0" xfId="0" applyNumberFormat="1" applyFont="1" applyFill="1" applyBorder="1"/>
    <xf numFmtId="11" fontId="6" fillId="6" borderId="9" xfId="0" applyNumberFormat="1" applyFont="1" applyFill="1" applyBorder="1" applyAlignment="1">
      <alignment horizontal="center" wrapText="1"/>
    </xf>
    <xf numFmtId="11" fontId="6" fillId="6" borderId="0" xfId="0" applyNumberFormat="1" applyFont="1" applyFill="1" applyBorder="1" applyAlignment="1">
      <alignment horizontal="center" wrapText="1"/>
    </xf>
    <xf numFmtId="168" fontId="6" fillId="6" borderId="9" xfId="0" applyNumberFormat="1" applyFont="1" applyFill="1" applyBorder="1"/>
    <xf numFmtId="169" fontId="6" fillId="6" borderId="0" xfId="0" applyNumberFormat="1" applyFont="1" applyFill="1" applyBorder="1"/>
    <xf numFmtId="0" fontId="6" fillId="6" borderId="0" xfId="0" applyFont="1" applyFill="1" applyBorder="1"/>
    <xf numFmtId="0" fontId="6" fillId="6" borderId="9" xfId="0" applyFont="1" applyFill="1" applyBorder="1"/>
    <xf numFmtId="0" fontId="0" fillId="6" borderId="0" xfId="0" applyFont="1" applyFill="1" applyBorder="1"/>
    <xf numFmtId="0" fontId="0" fillId="6" borderId="9" xfId="0" applyFont="1" applyFill="1" applyBorder="1"/>
    <xf numFmtId="0" fontId="0" fillId="6" borderId="0" xfId="0" applyFont="1" applyFill="1"/>
    <xf numFmtId="0" fontId="8" fillId="0" borderId="11" xfId="0" quotePrefix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wrapText="1"/>
    </xf>
    <xf numFmtId="2" fontId="6" fillId="0" borderId="11" xfId="0" applyNumberFormat="1" applyFont="1" applyFill="1" applyBorder="1" applyAlignment="1">
      <alignment horizontal="center" wrapText="1"/>
    </xf>
    <xf numFmtId="2" fontId="6" fillId="0" borderId="11" xfId="0" applyNumberFormat="1" applyFont="1" applyFill="1" applyBorder="1"/>
    <xf numFmtId="0" fontId="6" fillId="0" borderId="11" xfId="0" applyFont="1" applyFill="1" applyBorder="1"/>
    <xf numFmtId="11" fontId="8" fillId="0" borderId="14" xfId="0" applyNumberFormat="1" applyFont="1" applyFill="1" applyBorder="1" applyAlignment="1">
      <alignment horizontal="left" wrapText="1" indent="1"/>
    </xf>
    <xf numFmtId="11" fontId="6" fillId="0" borderId="11" xfId="0" applyNumberFormat="1" applyFont="1" applyFill="1" applyBorder="1" applyAlignment="1">
      <alignment horizontal="left" wrapText="1" indent="1"/>
    </xf>
    <xf numFmtId="11" fontId="0" fillId="0" borderId="11" xfId="0" applyNumberFormat="1" applyFont="1" applyFill="1" applyBorder="1" applyAlignment="1">
      <alignment horizontal="left" indent="1"/>
    </xf>
    <xf numFmtId="0" fontId="0" fillId="0" borderId="11" xfId="0" applyFont="1" applyFill="1" applyBorder="1" applyAlignment="1">
      <alignment horizontal="left" indent="1"/>
    </xf>
    <xf numFmtId="11" fontId="6" fillId="0" borderId="11" xfId="0" applyNumberFormat="1" applyFont="1" applyFill="1" applyBorder="1" applyAlignment="1">
      <alignment horizontal="left" indent="1"/>
    </xf>
    <xf numFmtId="0" fontId="6" fillId="0" borderId="11" xfId="0" applyFont="1" applyFill="1" applyBorder="1" applyAlignment="1">
      <alignment horizontal="left" inden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1" fontId="2" fillId="0" borderId="14" xfId="0" applyNumberFormat="1" applyFont="1" applyBorder="1" applyAlignment="1">
      <alignment horizontal="left" wrapText="1" inden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1" fontId="2" fillId="3" borderId="1" xfId="0" applyNumberFormat="1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/>
    </xf>
    <xf numFmtId="11" fontId="6" fillId="3" borderId="5" xfId="0" applyNumberFormat="1" applyFont="1" applyFill="1" applyBorder="1" applyAlignment="1">
      <alignment horizontal="center" wrapText="1"/>
    </xf>
    <xf numFmtId="0" fontId="0" fillId="3" borderId="6" xfId="0" applyFont="1" applyFill="1" applyBorder="1" applyAlignment="1">
      <alignment horizontal="center"/>
    </xf>
    <xf numFmtId="11" fontId="0" fillId="3" borderId="5" xfId="0" applyNumberFormat="1" applyFont="1" applyFill="1" applyBorder="1" applyAlignment="1">
      <alignment horizontal="center"/>
    </xf>
    <xf numFmtId="2" fontId="6" fillId="3" borderId="6" xfId="0" applyNumberFormat="1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11" fontId="8" fillId="0" borderId="0" xfId="0" applyNumberFormat="1" applyFont="1" applyFill="1" applyBorder="1" applyAlignment="1">
      <alignment horizontal="center" vertical="center" wrapText="1"/>
    </xf>
    <xf numFmtId="11" fontId="9" fillId="0" borderId="0" xfId="0" applyNumberFormat="1" applyFont="1" applyFill="1" applyBorder="1" applyAlignment="1">
      <alignment horizontal="center" vertical="center" wrapText="1"/>
    </xf>
    <xf numFmtId="11" fontId="8" fillId="0" borderId="0" xfId="0" applyNumberFormat="1" applyFont="1" applyFill="1" applyBorder="1" applyAlignment="1">
      <alignment horizontal="center" vertical="center" wrapText="1"/>
    </xf>
    <xf numFmtId="11" fontId="8" fillId="0" borderId="2" xfId="0" applyNumberFormat="1" applyFont="1" applyFill="1" applyBorder="1" applyAlignment="1">
      <alignment horizontal="center" vertical="center" wrapText="1"/>
    </xf>
    <xf numFmtId="11" fontId="0" fillId="0" borderId="0" xfId="0" applyNumberFormat="1" applyFont="1"/>
    <xf numFmtId="11" fontId="8" fillId="0" borderId="0" xfId="0" quotePrefix="1" applyNumberFormat="1" applyFont="1" applyFill="1" applyBorder="1" applyAlignment="1">
      <alignment horizontal="center" vertical="center" wrapText="1"/>
    </xf>
    <xf numFmtId="11" fontId="8" fillId="0" borderId="2" xfId="0" applyNumberFormat="1" applyFont="1" applyFill="1" applyBorder="1" applyAlignment="1">
      <alignment horizontal="center" vertical="center" wrapText="1"/>
    </xf>
    <xf numFmtId="11" fontId="8" fillId="0" borderId="2" xfId="0" quotePrefix="1" applyNumberFormat="1" applyFont="1" applyFill="1" applyBorder="1" applyAlignment="1">
      <alignment horizontal="center" vertical="center" wrapText="1"/>
    </xf>
  </cellXfs>
  <cellStyles count="1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-0.14232261592301"/>
                  <c:y val="-0.0490740740740741"/>
                </c:manualLayout>
              </c:layout>
              <c:numFmt formatCode="General" sourceLinked="0"/>
            </c:trendlineLbl>
          </c:trendline>
          <c:xVal>
            <c:numRef>
              <c:f>Sheet2!$AL$6:$AL$35</c:f>
              <c:numCache>
                <c:formatCode>0.00E+00</c:formatCode>
                <c:ptCount val="30"/>
                <c:pt idx="0">
                  <c:v>4.37620837378081E-10</c:v>
                </c:pt>
                <c:pt idx="1">
                  <c:v>1.47531756548327E-10</c:v>
                </c:pt>
                <c:pt idx="2">
                  <c:v>5.18471409032267E-11</c:v>
                </c:pt>
                <c:pt idx="3">
                  <c:v>3.94946072290237E-11</c:v>
                </c:pt>
                <c:pt idx="4">
                  <c:v>2.64550860942581E-11</c:v>
                </c:pt>
                <c:pt idx="5">
                  <c:v>2.22574004493285E-11</c:v>
                </c:pt>
                <c:pt idx="6">
                  <c:v>2.12366881558774E-11</c:v>
                </c:pt>
                <c:pt idx="7">
                  <c:v>0.0</c:v>
                </c:pt>
                <c:pt idx="8">
                  <c:v>5.53089821308493E-10</c:v>
                </c:pt>
                <c:pt idx="9">
                  <c:v>5.03866447533648E-10</c:v>
                </c:pt>
                <c:pt idx="10">
                  <c:v>4.04643251329944E-10</c:v>
                </c:pt>
                <c:pt idx="11">
                  <c:v>3.5144794043641E-10</c:v>
                </c:pt>
                <c:pt idx="12">
                  <c:v>2.84686749967245E-10</c:v>
                </c:pt>
                <c:pt idx="13">
                  <c:v>2.61084312133449E-10</c:v>
                </c:pt>
                <c:pt idx="14">
                  <c:v>2.37481874299654E-10</c:v>
                </c:pt>
                <c:pt idx="15">
                  <c:v>0.0</c:v>
                </c:pt>
                <c:pt idx="16">
                  <c:v>1.6838771007857E-10</c:v>
                </c:pt>
                <c:pt idx="17">
                  <c:v>1.36670306061788E-10</c:v>
                </c:pt>
                <c:pt idx="18">
                  <c:v>1.0032368296188E-10</c:v>
                </c:pt>
                <c:pt idx="19">
                  <c:v>5.56872711867809E-11</c:v>
                </c:pt>
                <c:pt idx="20">
                  <c:v>5.27212219845545E-11</c:v>
                </c:pt>
                <c:pt idx="21">
                  <c:v>0.0</c:v>
                </c:pt>
                <c:pt idx="22">
                  <c:v>2.36106216896379E-10</c:v>
                </c:pt>
                <c:pt idx="23">
                  <c:v>1.85699963144306E-10</c:v>
                </c:pt>
                <c:pt idx="24">
                  <c:v>1.45929901272252E-10</c:v>
                </c:pt>
                <c:pt idx="25">
                  <c:v>1.27395350747036E-10</c:v>
                </c:pt>
                <c:pt idx="26">
                  <c:v>1.23078879771853E-10</c:v>
                </c:pt>
                <c:pt idx="27">
                  <c:v>1.15662101981898E-10</c:v>
                </c:pt>
                <c:pt idx="28">
                  <c:v>1.10914663589392E-10</c:v>
                </c:pt>
                <c:pt idx="29">
                  <c:v>1.06844680230448E-10</c:v>
                </c:pt>
              </c:numCache>
            </c:numRef>
          </c:xVal>
          <c:yVal>
            <c:numRef>
              <c:f>Sheet2!$AM$6:$AM$35</c:f>
              <c:numCache>
                <c:formatCode>0.00E+00</c:formatCode>
                <c:ptCount val="30"/>
                <c:pt idx="0">
                  <c:v>4.37620837378081E-10</c:v>
                </c:pt>
                <c:pt idx="1">
                  <c:v>1.47684215941417E-10</c:v>
                </c:pt>
                <c:pt idx="2">
                  <c:v>5.40941454588417E-11</c:v>
                </c:pt>
                <c:pt idx="3">
                  <c:v>4.50360355504739E-11</c:v>
                </c:pt>
                <c:pt idx="4">
                  <c:v>2.63831829901552E-11</c:v>
                </c:pt>
                <c:pt idx="5">
                  <c:v>2.20365508686096E-11</c:v>
                </c:pt>
                <c:pt idx="6">
                  <c:v>1.86110349173534E-11</c:v>
                </c:pt>
                <c:pt idx="7">
                  <c:v>0.0</c:v>
                </c:pt>
                <c:pt idx="8">
                  <c:v>5.53089821308493E-10</c:v>
                </c:pt>
                <c:pt idx="9">
                  <c:v>4.67325031560616E-10</c:v>
                </c:pt>
                <c:pt idx="10">
                  <c:v>4.06718319932892E-10</c:v>
                </c:pt>
                <c:pt idx="11">
                  <c:v>3.62386405345332E-10</c:v>
                </c:pt>
                <c:pt idx="12">
                  <c:v>3.26915047698239E-10</c:v>
                </c:pt>
                <c:pt idx="13">
                  <c:v>3.12259615964883E-10</c:v>
                </c:pt>
                <c:pt idx="14">
                  <c:v>2.98983662878557E-10</c:v>
                </c:pt>
                <c:pt idx="15">
                  <c:v>0.0</c:v>
                </c:pt>
                <c:pt idx="16">
                  <c:v>1.6838771007857E-10</c:v>
                </c:pt>
                <c:pt idx="17">
                  <c:v>1.23483550131418E-10</c:v>
                </c:pt>
                <c:pt idx="18">
                  <c:v>9.22176369296583E-11</c:v>
                </c:pt>
                <c:pt idx="19">
                  <c:v>6.18830101552962E-11</c:v>
                </c:pt>
                <c:pt idx="20">
                  <c:v>5.86509816626719E-11</c:v>
                </c:pt>
                <c:pt idx="21">
                  <c:v>0.0</c:v>
                </c:pt>
                <c:pt idx="22">
                  <c:v>2.36106216896379E-10</c:v>
                </c:pt>
                <c:pt idx="23">
                  <c:v>1.36451076729293E-10</c:v>
                </c:pt>
                <c:pt idx="24">
                  <c:v>9.10402370016378E-11</c:v>
                </c:pt>
                <c:pt idx="25">
                  <c:v>6.60718075526312E-11</c:v>
                </c:pt>
                <c:pt idx="26">
                  <c:v>5.50415400855644E-11</c:v>
                </c:pt>
                <c:pt idx="27">
                  <c:v>4.52173788892872E-11</c:v>
                </c:pt>
                <c:pt idx="28">
                  <c:v>3.90961699965675E-11</c:v>
                </c:pt>
                <c:pt idx="29">
                  <c:v>3.43107190962522E-11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069909320"/>
        <c:axId val="-2069928264"/>
      </c:scatterChart>
      <c:valAx>
        <c:axId val="-2069909320"/>
        <c:scaling>
          <c:orientation val="minMax"/>
        </c:scaling>
        <c:delete val="0"/>
        <c:axPos val="b"/>
        <c:title>
          <c:layout/>
          <c:overlay val="0"/>
        </c:title>
        <c:numFmt formatCode="0.00E+00" sourceLinked="1"/>
        <c:majorTickMark val="out"/>
        <c:minorTickMark val="none"/>
        <c:tickLblPos val="nextTo"/>
        <c:crossAx val="-2069928264"/>
        <c:crosses val="autoZero"/>
        <c:crossBetween val="midCat"/>
      </c:valAx>
      <c:valAx>
        <c:axId val="-2069928264"/>
        <c:scaling>
          <c:orientation val="minMax"/>
        </c:scaling>
        <c:delete val="0"/>
        <c:axPos val="l"/>
        <c:majorGridlines/>
        <c:minorGridlines/>
        <c:title>
          <c:layout/>
          <c:overlay val="0"/>
        </c:title>
        <c:numFmt formatCode="0.00E+00" sourceLinked="1"/>
        <c:majorTickMark val="out"/>
        <c:minorTickMark val="none"/>
        <c:tickLblPos val="nextTo"/>
        <c:crossAx val="-20699093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1263650</xdr:colOff>
      <xdr:row>27</xdr:row>
      <xdr:rowOff>101600</xdr:rowOff>
    </xdr:from>
    <xdr:to>
      <xdr:col>38</xdr:col>
      <xdr:colOff>260350</xdr:colOff>
      <xdr:row>41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Y85"/>
  <sheetViews>
    <sheetView tabSelected="1" topLeftCell="T1" workbookViewId="0">
      <selection activeCell="AI1" sqref="AI1:AI1048576"/>
    </sheetView>
  </sheetViews>
  <sheetFormatPr baseColWidth="10" defaultRowHeight="15" x14ac:dyDescent="0"/>
  <cols>
    <col min="1" max="1" width="10.83203125" style="27"/>
    <col min="2" max="2" width="17.1640625" style="27" bestFit="1" customWidth="1"/>
    <col min="3" max="3" width="16.33203125" style="28" bestFit="1" customWidth="1"/>
    <col min="4" max="4" width="36.5" style="6" customWidth="1"/>
    <col min="5" max="5" width="17.1640625" style="10" bestFit="1" customWidth="1"/>
    <col min="6" max="6" width="17.1640625" style="6" bestFit="1" customWidth="1"/>
    <col min="7" max="7" width="24.33203125" style="6" bestFit="1" customWidth="1"/>
    <col min="8" max="9" width="17.1640625" style="6" bestFit="1" customWidth="1"/>
    <col min="10" max="10" width="4.6640625" style="124" customWidth="1"/>
    <col min="11" max="11" width="17.1640625" style="14" bestFit="1" customWidth="1"/>
    <col min="12" max="14" width="17.1640625" style="50" bestFit="1" customWidth="1"/>
    <col min="15" max="15" width="14.1640625" style="50" customWidth="1"/>
    <col min="16" max="16" width="17.5" style="50" bestFit="1" customWidth="1"/>
    <col min="17" max="17" width="3.5" style="124" customWidth="1"/>
    <col min="18" max="18" width="17.1640625" style="14" bestFit="1" customWidth="1"/>
    <col min="19" max="20" width="17.1640625" style="15" bestFit="1" customWidth="1"/>
    <col min="21" max="21" width="17.1640625" style="68" bestFit="1" customWidth="1"/>
    <col min="22" max="22" width="4" style="124" customWidth="1"/>
    <col min="23" max="23" width="17.1640625" style="14" bestFit="1" customWidth="1"/>
    <col min="24" max="24" width="17.1640625" style="15" bestFit="1" customWidth="1"/>
    <col min="25" max="25" width="17.1640625" style="16" bestFit="1" customWidth="1"/>
    <col min="26" max="26" width="5.33203125" style="124" customWidth="1"/>
    <col min="27" max="27" width="13.1640625" style="64" customWidth="1"/>
    <col min="28" max="29" width="17.1640625" style="90" bestFit="1" customWidth="1"/>
    <col min="30" max="30" width="17.1640625" style="45" bestFit="1" customWidth="1"/>
    <col min="31" max="31" width="5.5" style="124" customWidth="1"/>
    <col min="32" max="32" width="17.1640625" style="72" bestFit="1" customWidth="1"/>
    <col min="33" max="33" width="3.1640625" style="168" customWidth="1"/>
    <col min="34" max="34" width="17.1640625" style="159" bestFit="1" customWidth="1"/>
    <col min="35" max="35" width="19.33203125" style="160" bestFit="1" customWidth="1"/>
    <col min="36" max="36" width="19.5" style="159" bestFit="1" customWidth="1"/>
    <col min="37" max="38" width="17.1640625" style="159" bestFit="1" customWidth="1"/>
    <col min="39" max="39" width="16.1640625" style="160" customWidth="1"/>
    <col min="40" max="40" width="4.5" style="124" customWidth="1"/>
    <col min="41" max="41" width="17.6640625" style="81" bestFit="1" customWidth="1"/>
    <col min="42" max="43" width="17.6640625" style="82" bestFit="1" customWidth="1"/>
    <col min="44" max="44" width="17.6640625" style="85" bestFit="1" customWidth="1"/>
    <col min="45" max="45" width="3.5" style="172" customWidth="1"/>
    <col min="46" max="46" width="31.5" style="87" customWidth="1"/>
    <col min="47" max="50" width="17.6640625" style="89" bestFit="1" customWidth="1"/>
    <col min="51" max="51" width="4" style="174" customWidth="1"/>
    <col min="52" max="52" width="26" style="91" customWidth="1"/>
    <col min="53" max="55" width="17.6640625" style="93" bestFit="1" customWidth="1"/>
    <col min="56" max="56" width="15.33203125" style="93" customWidth="1"/>
    <col min="57" max="57" width="3.83203125" style="172" customWidth="1"/>
    <col min="58" max="58" width="19.33203125" style="91" bestFit="1" customWidth="1"/>
    <col min="59" max="62" width="17.6640625" style="93" bestFit="1" customWidth="1"/>
    <col min="63" max="63" width="7" style="172" customWidth="1"/>
    <col min="64" max="64" width="21.5" style="91" bestFit="1" customWidth="1"/>
    <col min="65" max="68" width="17.6640625" style="93" bestFit="1" customWidth="1"/>
    <col min="69" max="69" width="4.83203125" style="172" customWidth="1"/>
    <col min="70" max="70" width="25.33203125" style="91" bestFit="1" customWidth="1"/>
    <col min="71" max="74" width="17.6640625" style="93" bestFit="1" customWidth="1"/>
    <col min="75" max="75" width="4.6640625" style="172" customWidth="1"/>
    <col min="76" max="76" width="27.5" style="91" bestFit="1" customWidth="1"/>
    <col min="77" max="80" width="17.6640625" style="93" bestFit="1" customWidth="1"/>
    <col min="81" max="81" width="4" style="172" customWidth="1"/>
    <col min="82" max="82" width="30" style="91" bestFit="1" customWidth="1"/>
    <col min="83" max="86" width="17.6640625" style="93" bestFit="1" customWidth="1"/>
    <col min="87" max="87" width="3.83203125" style="172" customWidth="1"/>
    <col min="88" max="88" width="32.1640625" style="91" bestFit="1" customWidth="1"/>
    <col min="89" max="92" width="17.6640625" style="93" bestFit="1" customWidth="1"/>
    <col min="93" max="93" width="4.1640625" style="172" customWidth="1"/>
    <col min="94" max="94" width="36.33203125" style="91" bestFit="1" customWidth="1"/>
    <col min="95" max="98" width="17.6640625" style="93" bestFit="1" customWidth="1"/>
    <col min="99" max="99" width="3.5" style="172" customWidth="1"/>
    <col min="100" max="100" width="38.5" style="91" bestFit="1" customWidth="1"/>
    <col min="101" max="104" width="17.6640625" style="93" bestFit="1" customWidth="1"/>
    <col min="105" max="105" width="4.33203125" style="172" customWidth="1"/>
    <col min="106" max="106" width="40.83203125" style="91" bestFit="1" customWidth="1"/>
    <col min="107" max="110" width="17.6640625" style="93" bestFit="1" customWidth="1"/>
    <col min="111" max="111" width="3.5" style="172" customWidth="1"/>
    <col min="112" max="112" width="43.1640625" style="91" bestFit="1" customWidth="1"/>
    <col min="113" max="116" width="17.6640625" style="93" bestFit="1" customWidth="1"/>
    <col min="117" max="117" width="4.33203125" style="172" customWidth="1"/>
    <col min="118" max="118" width="47.1640625" style="91" bestFit="1" customWidth="1"/>
    <col min="119" max="122" width="17.6640625" style="93" bestFit="1" customWidth="1"/>
    <col min="123" max="123" width="3.83203125" style="172" customWidth="1"/>
    <col min="124" max="124" width="47.1640625" style="91" bestFit="1" customWidth="1"/>
    <col min="125" max="128" width="17.6640625" style="93" bestFit="1" customWidth="1"/>
    <col min="129" max="129" width="4" style="172" customWidth="1"/>
    <col min="130" max="130" width="33.33203125" style="91" customWidth="1"/>
    <col min="131" max="134" width="17.6640625" style="93" bestFit="1" customWidth="1"/>
    <col min="135" max="135" width="17.6640625" style="188" customWidth="1"/>
    <col min="136" max="136" width="42.1640625" style="185" customWidth="1"/>
    <col min="137" max="139" width="10.83203125" style="90"/>
    <col min="140" max="16384" width="10.83203125" style="4"/>
  </cols>
  <sheetData>
    <row r="1" spans="1:166" s="23" customFormat="1" ht="32">
      <c r="A1" s="42" t="s">
        <v>0</v>
      </c>
      <c r="B1" s="42"/>
      <c r="C1" s="42"/>
      <c r="D1" s="7"/>
      <c r="E1" s="117"/>
      <c r="F1" s="103"/>
      <c r="G1" s="94" t="s">
        <v>95</v>
      </c>
      <c r="H1" s="95" t="s">
        <v>34</v>
      </c>
      <c r="I1" s="95" t="s">
        <v>35</v>
      </c>
      <c r="J1" s="119"/>
      <c r="K1" s="74"/>
      <c r="L1" s="189" t="s">
        <v>59</v>
      </c>
      <c r="M1" s="189" t="s">
        <v>60</v>
      </c>
      <c r="N1" s="189" t="s">
        <v>61</v>
      </c>
      <c r="O1" s="189" t="s">
        <v>62</v>
      </c>
      <c r="P1" s="189" t="s">
        <v>63</v>
      </c>
      <c r="Q1" s="126"/>
      <c r="R1" s="51" t="s">
        <v>48</v>
      </c>
      <c r="S1" s="51" t="s">
        <v>42</v>
      </c>
      <c r="T1" s="58" t="s">
        <v>47</v>
      </c>
      <c r="U1" s="83" t="s">
        <v>69</v>
      </c>
      <c r="V1" s="129"/>
      <c r="W1" s="52" t="s">
        <v>57</v>
      </c>
      <c r="X1" s="52"/>
      <c r="Y1" s="52"/>
      <c r="Z1" s="133"/>
      <c r="AA1" s="104"/>
      <c r="AB1" s="52" t="s">
        <v>77</v>
      </c>
      <c r="AC1" s="52"/>
      <c r="AD1" s="52"/>
      <c r="AE1" s="133"/>
      <c r="AF1" s="142" t="s">
        <v>81</v>
      </c>
      <c r="AG1" s="126"/>
      <c r="AH1" s="145" t="s">
        <v>82</v>
      </c>
      <c r="AI1" s="145" t="s">
        <v>82</v>
      </c>
      <c r="AJ1" s="145" t="s">
        <v>98</v>
      </c>
      <c r="AK1" s="145" t="s">
        <v>83</v>
      </c>
      <c r="AL1" s="145" t="s">
        <v>84</v>
      </c>
      <c r="AM1" s="145" t="s">
        <v>85</v>
      </c>
      <c r="AN1" s="137"/>
      <c r="AO1" s="51" t="s">
        <v>86</v>
      </c>
      <c r="AP1" s="51" t="s">
        <v>87</v>
      </c>
      <c r="AQ1" s="51" t="s">
        <v>88</v>
      </c>
      <c r="AR1" s="51" t="s">
        <v>49</v>
      </c>
      <c r="AS1" s="126"/>
      <c r="AT1" s="83" t="s">
        <v>92</v>
      </c>
      <c r="AU1" s="51" t="s">
        <v>100</v>
      </c>
      <c r="AV1" s="51" t="s">
        <v>101</v>
      </c>
      <c r="AW1" s="51" t="s">
        <v>102</v>
      </c>
      <c r="AX1" s="51" t="s">
        <v>49</v>
      </c>
      <c r="AY1" s="126"/>
      <c r="AZ1" s="83" t="s">
        <v>103</v>
      </c>
      <c r="BA1" s="51" t="s">
        <v>104</v>
      </c>
      <c r="BB1" s="51" t="s">
        <v>105</v>
      </c>
      <c r="BC1" s="51" t="s">
        <v>106</v>
      </c>
      <c r="BD1" s="51" t="s">
        <v>49</v>
      </c>
      <c r="BE1" s="126"/>
      <c r="BF1" s="83" t="s">
        <v>107</v>
      </c>
      <c r="BG1" s="51" t="s">
        <v>108</v>
      </c>
      <c r="BH1" s="51" t="s">
        <v>109</v>
      </c>
      <c r="BI1" s="51" t="s">
        <v>110</v>
      </c>
      <c r="BJ1" s="51" t="s">
        <v>49</v>
      </c>
      <c r="BK1" s="126"/>
      <c r="BL1" s="83" t="s">
        <v>111</v>
      </c>
      <c r="BM1" s="51" t="s">
        <v>112</v>
      </c>
      <c r="BN1" s="51" t="s">
        <v>113</v>
      </c>
      <c r="BO1" s="51" t="s">
        <v>114</v>
      </c>
      <c r="BP1" s="51" t="s">
        <v>49</v>
      </c>
      <c r="BQ1" s="126"/>
      <c r="BR1" s="83" t="s">
        <v>115</v>
      </c>
      <c r="BS1" s="62" t="s">
        <v>116</v>
      </c>
      <c r="BT1" s="62" t="s">
        <v>117</v>
      </c>
      <c r="BU1" s="62" t="s">
        <v>118</v>
      </c>
      <c r="BV1" s="51" t="s">
        <v>49</v>
      </c>
      <c r="BW1" s="126"/>
      <c r="BX1" s="83" t="s">
        <v>119</v>
      </c>
      <c r="BY1" s="62" t="s">
        <v>120</v>
      </c>
      <c r="BZ1" s="62" t="s">
        <v>121</v>
      </c>
      <c r="CA1" s="62" t="s">
        <v>122</v>
      </c>
      <c r="CB1" s="51" t="s">
        <v>49</v>
      </c>
      <c r="CC1" s="126"/>
      <c r="CD1" s="83" t="s">
        <v>123</v>
      </c>
      <c r="CE1" s="62" t="s">
        <v>116</v>
      </c>
      <c r="CF1" s="62" t="s">
        <v>117</v>
      </c>
      <c r="CG1" s="62" t="s">
        <v>118</v>
      </c>
      <c r="CH1" s="51" t="s">
        <v>49</v>
      </c>
      <c r="CI1" s="126"/>
      <c r="CJ1" s="113" t="s">
        <v>124</v>
      </c>
      <c r="CK1" s="94" t="s">
        <v>125</v>
      </c>
      <c r="CL1" s="94" t="s">
        <v>126</v>
      </c>
      <c r="CM1" s="94" t="s">
        <v>127</v>
      </c>
      <c r="CN1" s="94" t="s">
        <v>49</v>
      </c>
      <c r="CO1" s="175"/>
      <c r="CP1" s="113" t="s">
        <v>124</v>
      </c>
      <c r="CQ1" s="94" t="s">
        <v>125</v>
      </c>
      <c r="CR1" s="94" t="s">
        <v>126</v>
      </c>
      <c r="CS1" s="94" t="s">
        <v>127</v>
      </c>
      <c r="CT1" s="94" t="s">
        <v>49</v>
      </c>
      <c r="CU1" s="175"/>
      <c r="CV1" s="113" t="s">
        <v>124</v>
      </c>
      <c r="CW1" s="94" t="s">
        <v>125</v>
      </c>
      <c r="CX1" s="94" t="s">
        <v>126</v>
      </c>
      <c r="CY1" s="94" t="s">
        <v>127</v>
      </c>
      <c r="CZ1" s="94" t="s">
        <v>49</v>
      </c>
      <c r="DA1" s="175"/>
      <c r="DB1" s="113" t="s">
        <v>124</v>
      </c>
      <c r="DC1" s="94" t="s">
        <v>125</v>
      </c>
      <c r="DD1" s="94" t="s">
        <v>126</v>
      </c>
      <c r="DE1" s="94" t="s">
        <v>127</v>
      </c>
      <c r="DF1" s="94" t="s">
        <v>49</v>
      </c>
      <c r="DG1" s="175"/>
      <c r="DH1" s="113" t="s">
        <v>124</v>
      </c>
      <c r="DI1" s="94" t="s">
        <v>125</v>
      </c>
      <c r="DJ1" s="94" t="s">
        <v>126</v>
      </c>
      <c r="DK1" s="94" t="s">
        <v>127</v>
      </c>
      <c r="DL1" s="94" t="s">
        <v>49</v>
      </c>
      <c r="DM1" s="175"/>
      <c r="DN1" s="113" t="s">
        <v>124</v>
      </c>
      <c r="DO1" s="94" t="s">
        <v>125</v>
      </c>
      <c r="DP1" s="94" t="s">
        <v>126</v>
      </c>
      <c r="DQ1" s="94" t="s">
        <v>127</v>
      </c>
      <c r="DR1" s="94" t="s">
        <v>49</v>
      </c>
      <c r="DS1" s="175"/>
      <c r="DT1" s="113" t="s">
        <v>124</v>
      </c>
      <c r="DU1" s="94" t="s">
        <v>125</v>
      </c>
      <c r="DV1" s="94" t="s">
        <v>126</v>
      </c>
      <c r="DW1" s="94" t="s">
        <v>127</v>
      </c>
      <c r="DX1" s="94" t="s">
        <v>49</v>
      </c>
      <c r="DY1" s="175"/>
      <c r="DZ1" s="113" t="s">
        <v>124</v>
      </c>
      <c r="EA1" s="94" t="s">
        <v>125</v>
      </c>
      <c r="EB1" s="94" t="s">
        <v>126</v>
      </c>
      <c r="EC1" s="94" t="s">
        <v>127</v>
      </c>
      <c r="ED1" s="94" t="s">
        <v>49</v>
      </c>
      <c r="EE1" s="178" t="s">
        <v>99</v>
      </c>
      <c r="EF1" s="180" t="s">
        <v>97</v>
      </c>
      <c r="EG1" s="42"/>
      <c r="EH1" s="42"/>
      <c r="EI1" s="42"/>
    </row>
    <row r="2" spans="1:166" s="23" customFormat="1" ht="32">
      <c r="A2" s="42"/>
      <c r="B2" s="42"/>
      <c r="C2" s="42"/>
      <c r="D2" s="7"/>
      <c r="E2" s="117"/>
      <c r="F2" s="103" t="s">
        <v>30</v>
      </c>
      <c r="G2" s="94" t="s">
        <v>31</v>
      </c>
      <c r="H2" s="95" t="s">
        <v>32</v>
      </c>
      <c r="I2" s="95" t="s">
        <v>36</v>
      </c>
      <c r="J2" s="120"/>
      <c r="K2" s="74"/>
      <c r="L2" s="190" t="s">
        <v>64</v>
      </c>
      <c r="M2" s="190" t="s">
        <v>64</v>
      </c>
      <c r="N2" s="190" t="s">
        <v>64</v>
      </c>
      <c r="O2" s="189" t="s">
        <v>65</v>
      </c>
      <c r="P2" s="189" t="s">
        <v>66</v>
      </c>
      <c r="Q2" s="127"/>
      <c r="R2" s="51" t="s">
        <v>70</v>
      </c>
      <c r="S2" s="51" t="s">
        <v>43</v>
      </c>
      <c r="T2" s="58" t="s">
        <v>46</v>
      </c>
      <c r="U2" s="83" t="s">
        <v>44</v>
      </c>
      <c r="V2" s="130"/>
      <c r="W2" s="51" t="s">
        <v>72</v>
      </c>
      <c r="X2" s="51" t="s">
        <v>73</v>
      </c>
      <c r="Y2" s="51" t="s">
        <v>49</v>
      </c>
      <c r="Z2" s="134"/>
      <c r="AA2" s="51" t="s">
        <v>78</v>
      </c>
      <c r="AB2" s="51" t="s">
        <v>72</v>
      </c>
      <c r="AC2" s="51" t="s">
        <v>73</v>
      </c>
      <c r="AD2" s="51" t="s">
        <v>49</v>
      </c>
      <c r="AE2" s="134"/>
      <c r="AF2" s="142" t="s">
        <v>44</v>
      </c>
      <c r="AG2" s="127"/>
      <c r="AH2" s="145" t="s">
        <v>53</v>
      </c>
      <c r="AI2" s="145" t="s">
        <v>50</v>
      </c>
      <c r="AJ2" s="146" t="s">
        <v>53</v>
      </c>
      <c r="AK2" s="145" t="s">
        <v>50</v>
      </c>
      <c r="AL2" s="145" t="s">
        <v>50</v>
      </c>
      <c r="AM2" s="145" t="s">
        <v>50</v>
      </c>
      <c r="AN2" s="138"/>
      <c r="AO2" s="51" t="s">
        <v>79</v>
      </c>
      <c r="AP2" s="51" t="s">
        <v>40</v>
      </c>
      <c r="AQ2" s="51" t="s">
        <v>40</v>
      </c>
      <c r="AR2" s="51" t="s">
        <v>40</v>
      </c>
      <c r="AS2" s="127"/>
      <c r="AT2" s="83" t="s">
        <v>44</v>
      </c>
      <c r="AU2" s="51" t="s">
        <v>128</v>
      </c>
      <c r="AV2" s="51" t="s">
        <v>40</v>
      </c>
      <c r="AW2" s="51" t="s">
        <v>40</v>
      </c>
      <c r="AX2" s="51" t="s">
        <v>40</v>
      </c>
      <c r="AY2" s="127"/>
      <c r="AZ2" s="83" t="s">
        <v>44</v>
      </c>
      <c r="BA2" s="51" t="s">
        <v>128</v>
      </c>
      <c r="BB2" s="51" t="s">
        <v>40</v>
      </c>
      <c r="BC2" s="51" t="s">
        <v>40</v>
      </c>
      <c r="BD2" s="51" t="s">
        <v>40</v>
      </c>
      <c r="BE2" s="127"/>
      <c r="BF2" s="83" t="s">
        <v>44</v>
      </c>
      <c r="BG2" s="51" t="s">
        <v>128</v>
      </c>
      <c r="BH2" s="51" t="s">
        <v>40</v>
      </c>
      <c r="BI2" s="51" t="s">
        <v>40</v>
      </c>
      <c r="BJ2" s="51" t="s">
        <v>40</v>
      </c>
      <c r="BK2" s="127"/>
      <c r="BL2" s="83" t="s">
        <v>44</v>
      </c>
      <c r="BM2" s="51" t="s">
        <v>128</v>
      </c>
      <c r="BN2" s="51" t="s">
        <v>40</v>
      </c>
      <c r="BO2" s="51" t="s">
        <v>40</v>
      </c>
      <c r="BP2" s="51" t="s">
        <v>40</v>
      </c>
      <c r="BQ2" s="127"/>
      <c r="BR2" s="83" t="s">
        <v>44</v>
      </c>
      <c r="BS2" s="62" t="s">
        <v>128</v>
      </c>
      <c r="BT2" s="62" t="s">
        <v>40</v>
      </c>
      <c r="BU2" s="62" t="s">
        <v>40</v>
      </c>
      <c r="BV2" s="51" t="s">
        <v>40</v>
      </c>
      <c r="BW2" s="127"/>
      <c r="BX2" s="83" t="s">
        <v>44</v>
      </c>
      <c r="BY2" s="62" t="s">
        <v>128</v>
      </c>
      <c r="BZ2" s="62" t="s">
        <v>40</v>
      </c>
      <c r="CA2" s="62" t="s">
        <v>40</v>
      </c>
      <c r="CB2" s="51" t="s">
        <v>40</v>
      </c>
      <c r="CC2" s="127"/>
      <c r="CD2" s="83" t="s">
        <v>44</v>
      </c>
      <c r="CE2" s="62" t="s">
        <v>128</v>
      </c>
      <c r="CF2" s="62" t="s">
        <v>40</v>
      </c>
      <c r="CG2" s="62" t="s">
        <v>40</v>
      </c>
      <c r="CH2" s="51" t="s">
        <v>40</v>
      </c>
      <c r="CI2" s="127"/>
      <c r="CJ2" s="113" t="s">
        <v>44</v>
      </c>
      <c r="CK2" s="94" t="s">
        <v>129</v>
      </c>
      <c r="CL2" s="94" t="s">
        <v>40</v>
      </c>
      <c r="CM2" s="94" t="s">
        <v>40</v>
      </c>
      <c r="CN2" s="94" t="s">
        <v>40</v>
      </c>
      <c r="CO2" s="176"/>
      <c r="CP2" s="113" t="s">
        <v>44</v>
      </c>
      <c r="CQ2" s="94" t="s">
        <v>129</v>
      </c>
      <c r="CR2" s="94" t="s">
        <v>40</v>
      </c>
      <c r="CS2" s="94" t="s">
        <v>40</v>
      </c>
      <c r="CT2" s="94" t="s">
        <v>40</v>
      </c>
      <c r="CU2" s="176"/>
      <c r="CV2" s="113" t="s">
        <v>44</v>
      </c>
      <c r="CW2" s="94" t="s">
        <v>129</v>
      </c>
      <c r="CX2" s="94" t="s">
        <v>40</v>
      </c>
      <c r="CY2" s="94" t="s">
        <v>40</v>
      </c>
      <c r="CZ2" s="94" t="s">
        <v>40</v>
      </c>
      <c r="DA2" s="176"/>
      <c r="DB2" s="113" t="s">
        <v>44</v>
      </c>
      <c r="DC2" s="94" t="s">
        <v>129</v>
      </c>
      <c r="DD2" s="94" t="s">
        <v>40</v>
      </c>
      <c r="DE2" s="94" t="s">
        <v>40</v>
      </c>
      <c r="DF2" s="94" t="s">
        <v>40</v>
      </c>
      <c r="DG2" s="176"/>
      <c r="DH2" s="113" t="s">
        <v>44</v>
      </c>
      <c r="DI2" s="94" t="s">
        <v>129</v>
      </c>
      <c r="DJ2" s="94" t="s">
        <v>40</v>
      </c>
      <c r="DK2" s="94" t="s">
        <v>40</v>
      </c>
      <c r="DL2" s="94" t="s">
        <v>40</v>
      </c>
      <c r="DM2" s="176"/>
      <c r="DN2" s="113" t="s">
        <v>44</v>
      </c>
      <c r="DO2" s="94" t="s">
        <v>129</v>
      </c>
      <c r="DP2" s="94" t="s">
        <v>40</v>
      </c>
      <c r="DQ2" s="94" t="s">
        <v>40</v>
      </c>
      <c r="DR2" s="94" t="s">
        <v>40</v>
      </c>
      <c r="DS2" s="176"/>
      <c r="DT2" s="113" t="s">
        <v>44</v>
      </c>
      <c r="DU2" s="94" t="s">
        <v>129</v>
      </c>
      <c r="DV2" s="94" t="s">
        <v>40</v>
      </c>
      <c r="DW2" s="94" t="s">
        <v>40</v>
      </c>
      <c r="DX2" s="94" t="s">
        <v>40</v>
      </c>
      <c r="DY2" s="176"/>
      <c r="DZ2" s="113" t="s">
        <v>44</v>
      </c>
      <c r="EA2" s="94" t="s">
        <v>129</v>
      </c>
      <c r="EB2" s="94" t="s">
        <v>40</v>
      </c>
      <c r="EC2" s="94" t="s">
        <v>40</v>
      </c>
      <c r="ED2" s="94" t="s">
        <v>40</v>
      </c>
      <c r="EE2" s="179"/>
      <c r="EF2" s="181"/>
      <c r="EG2" s="42"/>
      <c r="EH2" s="42"/>
      <c r="EI2" s="42"/>
    </row>
    <row r="3" spans="1:166" s="23" customFormat="1" ht="64">
      <c r="A3" s="42"/>
      <c r="B3" s="42"/>
      <c r="C3" s="42"/>
      <c r="D3" s="7"/>
      <c r="E3" s="117"/>
      <c r="F3" s="105"/>
      <c r="G3" s="96"/>
      <c r="H3" s="95"/>
      <c r="I3" s="95"/>
      <c r="J3" s="120"/>
      <c r="K3" s="74"/>
      <c r="L3" s="191" t="s">
        <v>37</v>
      </c>
      <c r="M3" s="191" t="s">
        <v>38</v>
      </c>
      <c r="N3" s="191" t="s">
        <v>38</v>
      </c>
      <c r="O3" s="194" t="s">
        <v>39</v>
      </c>
      <c r="P3" s="189" t="s">
        <v>41</v>
      </c>
      <c r="Q3" s="127"/>
      <c r="R3" s="51" t="s">
        <v>71</v>
      </c>
      <c r="S3" s="51"/>
      <c r="T3" s="51" t="s">
        <v>45</v>
      </c>
      <c r="U3" s="106" t="s">
        <v>68</v>
      </c>
      <c r="V3" s="130"/>
      <c r="W3" s="51" t="s">
        <v>40</v>
      </c>
      <c r="X3" s="51" t="s">
        <v>40</v>
      </c>
      <c r="Y3" s="51" t="s">
        <v>40</v>
      </c>
      <c r="Z3" s="134"/>
      <c r="AA3" s="51" t="s">
        <v>79</v>
      </c>
      <c r="AB3" s="51" t="s">
        <v>40</v>
      </c>
      <c r="AC3" s="51" t="s">
        <v>40</v>
      </c>
      <c r="AD3" s="51" t="s">
        <v>40</v>
      </c>
      <c r="AE3" s="134"/>
      <c r="AF3" s="143" t="s">
        <v>56</v>
      </c>
      <c r="AG3" s="164"/>
      <c r="AH3" s="145" t="s">
        <v>51</v>
      </c>
      <c r="AI3" s="145" t="s">
        <v>52</v>
      </c>
      <c r="AJ3" s="145" t="s">
        <v>51</v>
      </c>
      <c r="AK3" s="145" t="s">
        <v>51</v>
      </c>
      <c r="AL3" s="146" t="s">
        <v>54</v>
      </c>
      <c r="AM3" s="147" t="s">
        <v>55</v>
      </c>
      <c r="AN3" s="138"/>
      <c r="AO3" s="51" t="s">
        <v>89</v>
      </c>
      <c r="AP3" s="51" t="s">
        <v>90</v>
      </c>
      <c r="AQ3" s="51" t="s">
        <v>91</v>
      </c>
      <c r="AR3" s="51" t="s">
        <v>76</v>
      </c>
      <c r="AS3" s="127"/>
      <c r="AT3" s="106" t="s">
        <v>93</v>
      </c>
      <c r="AU3" s="51" t="s">
        <v>130</v>
      </c>
      <c r="AV3" s="51" t="s">
        <v>131</v>
      </c>
      <c r="AW3" s="51" t="s">
        <v>132</v>
      </c>
      <c r="AX3" s="51" t="s">
        <v>76</v>
      </c>
      <c r="AY3" s="127"/>
      <c r="AZ3" s="83" t="s">
        <v>133</v>
      </c>
      <c r="BA3" s="51" t="s">
        <v>134</v>
      </c>
      <c r="BB3" s="51" t="s">
        <v>135</v>
      </c>
      <c r="BC3" s="51" t="s">
        <v>136</v>
      </c>
      <c r="BD3" s="51" t="s">
        <v>76</v>
      </c>
      <c r="BE3" s="127"/>
      <c r="BF3" s="83" t="s">
        <v>137</v>
      </c>
      <c r="BG3" s="51" t="s">
        <v>138</v>
      </c>
      <c r="BH3" s="51" t="s">
        <v>139</v>
      </c>
      <c r="BI3" s="51" t="s">
        <v>140</v>
      </c>
      <c r="BJ3" s="51" t="s">
        <v>76</v>
      </c>
      <c r="BK3" s="127"/>
      <c r="BL3" s="83" t="s">
        <v>141</v>
      </c>
      <c r="BM3" s="51" t="s">
        <v>142</v>
      </c>
      <c r="BN3" s="51" t="s">
        <v>143</v>
      </c>
      <c r="BO3" s="51" t="s">
        <v>144</v>
      </c>
      <c r="BP3" s="51" t="s">
        <v>76</v>
      </c>
      <c r="BQ3" s="127"/>
      <c r="BR3" s="83" t="s">
        <v>145</v>
      </c>
      <c r="BS3" s="62" t="s">
        <v>146</v>
      </c>
      <c r="BT3" s="62" t="s">
        <v>147</v>
      </c>
      <c r="BU3" s="62" t="s">
        <v>148</v>
      </c>
      <c r="BV3" s="51" t="s">
        <v>76</v>
      </c>
      <c r="BW3" s="127"/>
      <c r="BX3" s="83" t="s">
        <v>149</v>
      </c>
      <c r="BY3" s="62" t="s">
        <v>150</v>
      </c>
      <c r="BZ3" s="62" t="s">
        <v>151</v>
      </c>
      <c r="CA3" s="62" t="s">
        <v>152</v>
      </c>
      <c r="CB3" s="51" t="s">
        <v>76</v>
      </c>
      <c r="CC3" s="127"/>
      <c r="CD3" s="83" t="s">
        <v>153</v>
      </c>
      <c r="CE3" s="62" t="s">
        <v>146</v>
      </c>
      <c r="CF3" s="62" t="s">
        <v>147</v>
      </c>
      <c r="CG3" s="62" t="s">
        <v>148</v>
      </c>
      <c r="CH3" s="51" t="s">
        <v>76</v>
      </c>
      <c r="CI3" s="127"/>
      <c r="CJ3" s="113" t="s">
        <v>154</v>
      </c>
      <c r="CK3" s="94" t="s">
        <v>155</v>
      </c>
      <c r="CL3" s="94" t="s">
        <v>156</v>
      </c>
      <c r="CM3" s="94" t="s">
        <v>157</v>
      </c>
      <c r="CN3" s="94" t="s">
        <v>94</v>
      </c>
      <c r="CO3" s="176"/>
      <c r="CP3" s="113" t="s">
        <v>154</v>
      </c>
      <c r="CQ3" s="94" t="s">
        <v>155</v>
      </c>
      <c r="CR3" s="94" t="s">
        <v>156</v>
      </c>
      <c r="CS3" s="94" t="s">
        <v>157</v>
      </c>
      <c r="CT3" s="94" t="s">
        <v>94</v>
      </c>
      <c r="CU3" s="176"/>
      <c r="CV3" s="113" t="s">
        <v>154</v>
      </c>
      <c r="CW3" s="94" t="s">
        <v>155</v>
      </c>
      <c r="CX3" s="94" t="s">
        <v>156</v>
      </c>
      <c r="CY3" s="94" t="s">
        <v>157</v>
      </c>
      <c r="CZ3" s="94" t="s">
        <v>94</v>
      </c>
      <c r="DA3" s="176"/>
      <c r="DB3" s="113" t="s">
        <v>154</v>
      </c>
      <c r="DC3" s="94" t="s">
        <v>155</v>
      </c>
      <c r="DD3" s="94" t="s">
        <v>156</v>
      </c>
      <c r="DE3" s="94" t="s">
        <v>157</v>
      </c>
      <c r="DF3" s="94" t="s">
        <v>94</v>
      </c>
      <c r="DG3" s="176"/>
      <c r="DH3" s="113" t="s">
        <v>154</v>
      </c>
      <c r="DI3" s="94" t="s">
        <v>155</v>
      </c>
      <c r="DJ3" s="94" t="s">
        <v>156</v>
      </c>
      <c r="DK3" s="94" t="s">
        <v>157</v>
      </c>
      <c r="DL3" s="94" t="s">
        <v>94</v>
      </c>
      <c r="DM3" s="176"/>
      <c r="DN3" s="113" t="s">
        <v>154</v>
      </c>
      <c r="DO3" s="94" t="s">
        <v>155</v>
      </c>
      <c r="DP3" s="94" t="s">
        <v>156</v>
      </c>
      <c r="DQ3" s="94" t="s">
        <v>157</v>
      </c>
      <c r="DR3" s="94" t="s">
        <v>94</v>
      </c>
      <c r="DS3" s="176"/>
      <c r="DT3" s="113" t="s">
        <v>154</v>
      </c>
      <c r="DU3" s="94" t="s">
        <v>155</v>
      </c>
      <c r="DV3" s="94" t="s">
        <v>156</v>
      </c>
      <c r="DW3" s="94" t="s">
        <v>157</v>
      </c>
      <c r="DX3" s="94" t="s">
        <v>94</v>
      </c>
      <c r="DY3" s="176"/>
      <c r="DZ3" s="113" t="s">
        <v>154</v>
      </c>
      <c r="EA3" s="94" t="s">
        <v>155</v>
      </c>
      <c r="EB3" s="94" t="s">
        <v>156</v>
      </c>
      <c r="EC3" s="94" t="s">
        <v>157</v>
      </c>
      <c r="ED3" s="94" t="s">
        <v>94</v>
      </c>
      <c r="EE3" s="179"/>
      <c r="EF3" s="181"/>
      <c r="EG3" s="42"/>
      <c r="EH3" s="42"/>
      <c r="EI3" s="42"/>
    </row>
    <row r="4" spans="1:166" s="24" customFormat="1" ht="18" thickBot="1">
      <c r="A4" s="43"/>
      <c r="B4" s="43"/>
      <c r="C4" s="43"/>
      <c r="D4" s="107" t="s">
        <v>1</v>
      </c>
      <c r="E4" s="118" t="s">
        <v>2</v>
      </c>
      <c r="F4" s="108"/>
      <c r="G4" s="97" t="s">
        <v>96</v>
      </c>
      <c r="H4" s="98"/>
      <c r="I4" s="99" t="s">
        <v>33</v>
      </c>
      <c r="J4" s="121"/>
      <c r="K4" s="109"/>
      <c r="L4" s="192"/>
      <c r="M4" s="192"/>
      <c r="N4" s="192"/>
      <c r="O4" s="195"/>
      <c r="P4" s="196" t="s">
        <v>67</v>
      </c>
      <c r="Q4" s="128"/>
      <c r="R4" s="59"/>
      <c r="S4" s="59"/>
      <c r="T4" s="59"/>
      <c r="U4" s="110"/>
      <c r="V4" s="131"/>
      <c r="W4" s="101" t="s">
        <v>74</v>
      </c>
      <c r="X4" s="53" t="s">
        <v>75</v>
      </c>
      <c r="Y4" s="53" t="s">
        <v>76</v>
      </c>
      <c r="Z4" s="135"/>
      <c r="AA4" s="53" t="s">
        <v>80</v>
      </c>
      <c r="AB4" s="101" t="s">
        <v>74</v>
      </c>
      <c r="AC4" s="53" t="s">
        <v>75</v>
      </c>
      <c r="AD4" s="53" t="s">
        <v>76</v>
      </c>
      <c r="AE4" s="135"/>
      <c r="AF4" s="144"/>
      <c r="AG4" s="165"/>
      <c r="AH4" s="148"/>
      <c r="AI4" s="148"/>
      <c r="AJ4" s="149"/>
      <c r="AK4" s="148"/>
      <c r="AL4" s="149"/>
      <c r="AM4" s="148"/>
      <c r="AN4" s="139"/>
      <c r="AO4" s="75"/>
      <c r="AP4" s="75"/>
      <c r="AQ4" s="75"/>
      <c r="AR4" s="75"/>
      <c r="AS4" s="169"/>
      <c r="AT4" s="111"/>
      <c r="AU4" s="53" t="s">
        <v>130</v>
      </c>
      <c r="AV4" s="53" t="s">
        <v>131</v>
      </c>
      <c r="AW4" s="53" t="s">
        <v>132</v>
      </c>
      <c r="AX4" s="75"/>
      <c r="AY4" s="169"/>
      <c r="AZ4" s="114"/>
      <c r="BA4" s="53"/>
      <c r="BB4" s="53"/>
      <c r="BC4" s="53"/>
      <c r="BD4" s="75"/>
      <c r="BE4" s="169"/>
      <c r="BF4" s="114"/>
      <c r="BG4" s="53"/>
      <c r="BH4" s="53"/>
      <c r="BI4" s="53"/>
      <c r="BJ4" s="75"/>
      <c r="BK4" s="169"/>
      <c r="BL4" s="114" t="s">
        <v>141</v>
      </c>
      <c r="BM4" s="53" t="s">
        <v>142</v>
      </c>
      <c r="BN4" s="53" t="s">
        <v>143</v>
      </c>
      <c r="BO4" s="53" t="s">
        <v>144</v>
      </c>
      <c r="BP4" s="75"/>
      <c r="BQ4" s="169"/>
      <c r="BR4" s="114" t="s">
        <v>145</v>
      </c>
      <c r="BS4" s="63" t="s">
        <v>146</v>
      </c>
      <c r="BT4" s="63" t="s">
        <v>147</v>
      </c>
      <c r="BU4" s="63" t="s">
        <v>148</v>
      </c>
      <c r="BV4" s="75"/>
      <c r="BW4" s="169"/>
      <c r="BX4" s="114" t="s">
        <v>149</v>
      </c>
      <c r="BY4" s="63" t="s">
        <v>150</v>
      </c>
      <c r="BZ4" s="63" t="s">
        <v>151</v>
      </c>
      <c r="CA4" s="63" t="s">
        <v>152</v>
      </c>
      <c r="CB4" s="75"/>
      <c r="CC4" s="169"/>
      <c r="CD4" s="114" t="s">
        <v>153</v>
      </c>
      <c r="CE4" s="63" t="s">
        <v>146</v>
      </c>
      <c r="CF4" s="63" t="s">
        <v>147</v>
      </c>
      <c r="CG4" s="63" t="s">
        <v>148</v>
      </c>
      <c r="CH4" s="75"/>
      <c r="CI4" s="169"/>
      <c r="CJ4" s="115" t="s">
        <v>154</v>
      </c>
      <c r="CK4" s="116" t="s">
        <v>155</v>
      </c>
      <c r="CL4" s="116" t="s">
        <v>156</v>
      </c>
      <c r="CM4" s="116" t="s">
        <v>157</v>
      </c>
      <c r="CN4" s="112"/>
      <c r="CO4" s="177"/>
      <c r="CP4" s="115" t="s">
        <v>154</v>
      </c>
      <c r="CQ4" s="116" t="s">
        <v>155</v>
      </c>
      <c r="CR4" s="116" t="s">
        <v>156</v>
      </c>
      <c r="CS4" s="116" t="s">
        <v>157</v>
      </c>
      <c r="CT4" s="112"/>
      <c r="CU4" s="177"/>
      <c r="CV4" s="115" t="s">
        <v>154</v>
      </c>
      <c r="CW4" s="116" t="s">
        <v>155</v>
      </c>
      <c r="CX4" s="116" t="s">
        <v>156</v>
      </c>
      <c r="CY4" s="116" t="s">
        <v>157</v>
      </c>
      <c r="CZ4" s="112"/>
      <c r="DA4" s="177"/>
      <c r="DB4" s="115" t="s">
        <v>154</v>
      </c>
      <c r="DC4" s="116" t="s">
        <v>155</v>
      </c>
      <c r="DD4" s="116" t="s">
        <v>156</v>
      </c>
      <c r="DE4" s="116" t="s">
        <v>157</v>
      </c>
      <c r="DF4" s="112"/>
      <c r="DG4" s="177"/>
      <c r="DH4" s="115" t="s">
        <v>154</v>
      </c>
      <c r="DI4" s="116" t="s">
        <v>155</v>
      </c>
      <c r="DJ4" s="116" t="s">
        <v>156</v>
      </c>
      <c r="DK4" s="116" t="s">
        <v>157</v>
      </c>
      <c r="DL4" s="112"/>
      <c r="DM4" s="177"/>
      <c r="DN4" s="115" t="s">
        <v>154</v>
      </c>
      <c r="DO4" s="116" t="s">
        <v>155</v>
      </c>
      <c r="DP4" s="116" t="s">
        <v>156</v>
      </c>
      <c r="DQ4" s="116" t="s">
        <v>157</v>
      </c>
      <c r="DR4" s="112"/>
      <c r="DS4" s="177"/>
      <c r="DT4" s="115" t="s">
        <v>154</v>
      </c>
      <c r="DU4" s="116" t="s">
        <v>155</v>
      </c>
      <c r="DV4" s="116" t="s">
        <v>156</v>
      </c>
      <c r="DW4" s="116" t="s">
        <v>157</v>
      </c>
      <c r="DX4" s="112"/>
      <c r="DY4" s="177"/>
      <c r="DZ4" s="115" t="s">
        <v>154</v>
      </c>
      <c r="EA4" s="116" t="s">
        <v>155</v>
      </c>
      <c r="EB4" s="116" t="s">
        <v>156</v>
      </c>
      <c r="EC4" s="116" t="s">
        <v>157</v>
      </c>
      <c r="ED4" s="112"/>
      <c r="EE4" s="182"/>
      <c r="EF4" s="183"/>
      <c r="EG4" s="43"/>
      <c r="EH4" s="43"/>
      <c r="EI4" s="43"/>
    </row>
    <row r="5" spans="1:166">
      <c r="A5" s="42"/>
      <c r="B5" s="44"/>
      <c r="C5" s="45"/>
      <c r="D5" s="5"/>
      <c r="E5" s="8"/>
      <c r="F5" s="5"/>
      <c r="G5" s="5"/>
      <c r="H5" s="5"/>
      <c r="I5" s="5"/>
      <c r="J5" s="18"/>
      <c r="K5" s="11"/>
      <c r="L5" s="71"/>
      <c r="M5" s="71"/>
      <c r="N5" s="71"/>
      <c r="O5" s="71"/>
      <c r="P5" s="71"/>
      <c r="Q5" s="18"/>
      <c r="R5" s="55"/>
      <c r="S5" s="56"/>
      <c r="T5" s="56"/>
      <c r="U5" s="66"/>
      <c r="V5" s="131"/>
      <c r="W5" s="102"/>
      <c r="X5" s="73"/>
      <c r="Y5" s="60"/>
      <c r="Z5" s="19"/>
      <c r="AA5" s="65"/>
      <c r="AB5" s="1"/>
      <c r="AC5" s="1"/>
      <c r="AD5" s="21"/>
      <c r="AE5" s="19"/>
      <c r="AF5" s="69"/>
      <c r="AG5" s="166"/>
      <c r="AH5" s="150"/>
      <c r="AI5" s="151"/>
      <c r="AJ5" s="150"/>
      <c r="AK5" s="150"/>
      <c r="AL5" s="150"/>
      <c r="AM5" s="151"/>
      <c r="AN5" s="140"/>
      <c r="AO5" s="76"/>
      <c r="AP5" s="77"/>
      <c r="AQ5" s="77"/>
      <c r="AR5" s="78"/>
      <c r="AS5" s="170"/>
      <c r="AU5" s="77"/>
      <c r="AV5" s="77"/>
      <c r="AW5" s="77"/>
      <c r="AX5" s="77"/>
      <c r="AY5" s="170"/>
      <c r="BA5" s="77"/>
      <c r="BB5" s="77"/>
      <c r="BC5" s="77"/>
      <c r="BD5" s="77"/>
      <c r="BE5" s="170"/>
      <c r="BG5" s="77"/>
      <c r="BH5" s="77"/>
      <c r="BI5" s="77"/>
      <c r="BJ5" s="77"/>
      <c r="BK5" s="170"/>
      <c r="BM5" s="77"/>
      <c r="BN5" s="77"/>
      <c r="BO5" s="77"/>
      <c r="BP5" s="77"/>
      <c r="BQ5" s="170"/>
      <c r="BS5" s="77"/>
      <c r="BT5" s="77"/>
      <c r="BU5" s="77"/>
      <c r="BV5" s="77"/>
      <c r="BW5" s="170"/>
      <c r="BY5" s="77"/>
      <c r="BZ5" s="77"/>
      <c r="CA5" s="77"/>
      <c r="CB5" s="77"/>
      <c r="CC5" s="170"/>
      <c r="CE5" s="77"/>
      <c r="CF5" s="77"/>
      <c r="CG5" s="77"/>
      <c r="CH5" s="77"/>
      <c r="CI5" s="170"/>
      <c r="CK5" s="77"/>
      <c r="CL5" s="77"/>
      <c r="CM5" s="77"/>
      <c r="CN5" s="77"/>
      <c r="CO5" s="170"/>
      <c r="CQ5" s="77"/>
      <c r="CR5" s="77"/>
      <c r="CS5" s="77"/>
      <c r="CT5" s="77"/>
      <c r="CU5" s="170"/>
      <c r="CW5" s="77"/>
      <c r="CX5" s="77"/>
      <c r="CY5" s="77"/>
      <c r="CZ5" s="77"/>
      <c r="DA5" s="170"/>
      <c r="DC5" s="77"/>
      <c r="DD5" s="77"/>
      <c r="DE5" s="77"/>
      <c r="DF5" s="77"/>
      <c r="DG5" s="170"/>
      <c r="DI5" s="77"/>
      <c r="DJ5" s="77"/>
      <c r="DK5" s="77"/>
      <c r="DL5" s="77"/>
      <c r="DM5" s="170"/>
      <c r="DO5" s="77"/>
      <c r="DP5" s="77"/>
      <c r="DQ5" s="77"/>
      <c r="DR5" s="77"/>
      <c r="DS5" s="170"/>
      <c r="DU5" s="77"/>
      <c r="DV5" s="77"/>
      <c r="DW5" s="77"/>
      <c r="DX5" s="77"/>
      <c r="DY5" s="170"/>
      <c r="EA5" s="77"/>
      <c r="EB5" s="77"/>
      <c r="EC5" s="77"/>
      <c r="ED5" s="77"/>
      <c r="EE5" s="184"/>
    </row>
    <row r="6" spans="1:166">
      <c r="A6" s="46"/>
      <c r="B6" s="47"/>
      <c r="C6" s="48"/>
      <c r="D6" s="6" t="s">
        <v>161</v>
      </c>
      <c r="E6" s="10">
        <v>0.11600000000000001</v>
      </c>
      <c r="F6" s="6">
        <v>-0.8</v>
      </c>
      <c r="G6" s="6">
        <f>-(21.4*F6)-(0.866*F6*F6)-0.017*(F6*F6*F6)</f>
        <v>16.574464000000003</v>
      </c>
      <c r="H6" s="6">
        <v>0.21959975191505601</v>
      </c>
      <c r="I6" s="6">
        <f>100</f>
        <v>100</v>
      </c>
      <c r="J6" s="122"/>
      <c r="K6" s="54">
        <f>LN((298.15-F6)/(273.15+F6))</f>
        <v>9.3188331497230034E-2</v>
      </c>
      <c r="L6" s="71">
        <f>(EXP($C$11+($C$12*K6)+($C$13*((K6)^2))+($C$14*((K6)^3))+($C$15*((K6)^4))+($C$16*((K6)^5))+(($C$17+($C$18*K6)+($C$19*((K6)^2))+($C$20*((K6)^3)))*G6)+($C$21*((G6)^2))))/1000000</f>
        <v>4.1083206018616825E-4</v>
      </c>
      <c r="M6" s="71">
        <f>(EXP(($C$23+($C$24*K6)+($C$25*K6^2)+($C$26*K6^3)+G6*($C$27+($C$28*K6)+($C$29*K6^2)))))/1000000</f>
        <v>7.3921577870776503E-4</v>
      </c>
      <c r="N6" s="71">
        <f>(EXP(($C$31+($C$32*K6)+($C$33*K6^2)+($C$34*K6^3)+G6*($C$35+($C$36*K6)+($C$37*K6^2)))))/1000000</f>
        <v>2.0053372086172768E-5</v>
      </c>
      <c r="O6" s="50">
        <f>SUM(L6:N6)</f>
        <v>1.170101210980106E-3</v>
      </c>
      <c r="P6" s="50">
        <f>1/O6</f>
        <v>854.62692510366264</v>
      </c>
      <c r="Q6" s="19"/>
      <c r="R6" s="57">
        <f>(75.59-(0.13476*$F6)+(0.021352*$G6)-(0.00029529*$G6*$F6))/1000</f>
        <v>7.6055621374107651E-2</v>
      </c>
      <c r="S6" s="49">
        <v>1.6865377459999995E-5</v>
      </c>
      <c r="T6" s="12">
        <f>2*R6/S6/100000</f>
        <v>9.0191425071262724E-2</v>
      </c>
      <c r="U6" s="67">
        <f>1+T6</f>
        <v>1.0901914250712628</v>
      </c>
      <c r="V6" s="19"/>
      <c r="W6" s="61">
        <f>O6*AM6*U6</f>
        <v>5.5824415347576439E-13</v>
      </c>
      <c r="X6" s="50">
        <f>U6*AI6/(0.082*(273+F6))</f>
        <v>9.8097371253317601E-13</v>
      </c>
      <c r="Y6" s="13">
        <f>SUM(W$6:X$6)</f>
        <v>1.5392178660089405E-12</v>
      </c>
      <c r="Z6" s="19"/>
      <c r="AA6" s="20">
        <f>U6/P6</f>
        <v>1.2756343066760119E-3</v>
      </c>
      <c r="AB6" s="2">
        <f>AA6*AM6</f>
        <v>5.5824415347576439E-13</v>
      </c>
      <c r="AC6" s="2">
        <f>AD6-AB6</f>
        <v>9.8097371253317621E-13</v>
      </c>
      <c r="AD6" s="17">
        <f>$Y$6</f>
        <v>1.5392178660089405E-12</v>
      </c>
      <c r="AE6" s="19"/>
      <c r="AF6" s="70">
        <f>AC6*0.082*(273+F6)/AI6</f>
        <v>1.0901914250712632</v>
      </c>
      <c r="AG6" s="167"/>
      <c r="AH6" s="152">
        <v>20084.294509832744</v>
      </c>
      <c r="AI6" s="153">
        <f>AH6/1000000000000000</f>
        <v>2.0084294509832745E-11</v>
      </c>
      <c r="AJ6" s="152">
        <v>457705.13188791397</v>
      </c>
      <c r="AK6" s="154">
        <f>AJ6/1000000000000000</f>
        <v>4.5770513188791395E-10</v>
      </c>
      <c r="AL6" s="154">
        <f>AK6-AI6</f>
        <v>4.3762083737808122E-10</v>
      </c>
      <c r="AM6" s="153">
        <f>AL$6*I6/100</f>
        <v>4.3762083737808122E-10</v>
      </c>
      <c r="AN6" s="141"/>
      <c r="AO6" s="79">
        <f>AF6/$P6</f>
        <v>1.2756343066760126E-3</v>
      </c>
      <c r="AP6" s="80">
        <f>$AM6*AO6</f>
        <v>5.5824415347576469E-13</v>
      </c>
      <c r="AQ6" s="80">
        <f>AD6-AP6</f>
        <v>9.8097371253317581E-13</v>
      </c>
      <c r="AR6" s="84">
        <f>AP6+AQ6</f>
        <v>1.5392178660089405E-12</v>
      </c>
      <c r="AS6" s="171"/>
      <c r="AT6" s="88">
        <f>AQ6*0.082*(273+$F6)/$AI6</f>
        <v>1.0901914250712625</v>
      </c>
      <c r="AU6" s="80">
        <f>AT6/$P6</f>
        <v>1.2756343066760117E-3</v>
      </c>
      <c r="AV6" s="86">
        <f>$AM6*AU6</f>
        <v>5.5824415347576429E-13</v>
      </c>
      <c r="AW6" s="80">
        <f>AR6-AV6</f>
        <v>9.8097371253317621E-13</v>
      </c>
      <c r="AX6" s="86">
        <f>AV6+AW6</f>
        <v>1.5392178660089405E-12</v>
      </c>
      <c r="AY6" s="173"/>
      <c r="AZ6" s="100">
        <f>AW6*0.082*(273+$F6)/$AI6</f>
        <v>1.0901914250712632</v>
      </c>
      <c r="BA6" s="80">
        <f>AZ6/$P6</f>
        <v>1.2756343066760126E-3</v>
      </c>
      <c r="BB6" s="3">
        <f>$AM6*BA6</f>
        <v>5.5824415347576469E-13</v>
      </c>
      <c r="BC6" s="80">
        <f>$AR6-BB6</f>
        <v>9.8097371253317581E-13</v>
      </c>
      <c r="BD6" s="3">
        <f>BB6+BC6</f>
        <v>1.5392178660089405E-12</v>
      </c>
      <c r="BE6" s="171"/>
      <c r="BF6" s="100">
        <f>BC6*0.082*(273+$F6)/$AI6</f>
        <v>1.0901914250712625</v>
      </c>
      <c r="BG6" s="80">
        <f>BF6/$P6</f>
        <v>1.2756343066760117E-3</v>
      </c>
      <c r="BH6" s="3">
        <f>$AM6*BG6</f>
        <v>5.5824415347576429E-13</v>
      </c>
      <c r="BI6" s="80">
        <f>$AR6-BH6</f>
        <v>9.8097371253317621E-13</v>
      </c>
      <c r="BJ6" s="3">
        <f>BH6+BI6</f>
        <v>1.5392178660089405E-12</v>
      </c>
      <c r="BK6" s="171"/>
      <c r="BL6" s="100">
        <f>BI6*0.082*(273+$F6)/$AI6</f>
        <v>1.0901914250712632</v>
      </c>
      <c r="BM6" s="80">
        <f>BL6/$P6</f>
        <v>1.2756343066760126E-3</v>
      </c>
      <c r="BN6" s="3">
        <f>$AM6*BM6</f>
        <v>5.5824415347576469E-13</v>
      </c>
      <c r="BO6" s="80">
        <f>$AR6-BN6</f>
        <v>9.8097371253317581E-13</v>
      </c>
      <c r="BP6" s="3">
        <f>BN6+BO6</f>
        <v>1.5392178660089405E-12</v>
      </c>
      <c r="BQ6" s="171"/>
      <c r="BR6" s="100">
        <f>BO6*0.082*(273+$F6)/$AI6</f>
        <v>1.0901914250712625</v>
      </c>
      <c r="BS6" s="80">
        <f>BR6/$P6</f>
        <v>1.2756343066760117E-3</v>
      </c>
      <c r="BT6" s="3">
        <f>$AM6*BS6</f>
        <v>5.5824415347576429E-13</v>
      </c>
      <c r="BU6" s="80">
        <f>$AR6-BT6</f>
        <v>9.8097371253317621E-13</v>
      </c>
      <c r="BV6" s="3">
        <f>BT6+BU6</f>
        <v>1.5392178660089405E-12</v>
      </c>
      <c r="BW6" s="171"/>
      <c r="BX6" s="100">
        <f>BU6*0.082*(273+$F6)/$AI6</f>
        <v>1.0901914250712632</v>
      </c>
      <c r="BY6" s="80">
        <f>BX6/$P6</f>
        <v>1.2756343066760126E-3</v>
      </c>
      <c r="BZ6" s="3">
        <f>$AM6*BY6</f>
        <v>5.5824415347576469E-13</v>
      </c>
      <c r="CA6" s="80">
        <f>$AR6-BZ6</f>
        <v>9.8097371253317581E-13</v>
      </c>
      <c r="CB6" s="3">
        <f>BZ6+CA6</f>
        <v>1.5392178660089405E-12</v>
      </c>
      <c r="CC6" s="171"/>
      <c r="CD6" s="100">
        <f>CA6*0.082*(273+$F6)/$AI6</f>
        <v>1.0901914250712625</v>
      </c>
      <c r="CE6" s="80">
        <f>CD6/$P6</f>
        <v>1.2756343066760117E-3</v>
      </c>
      <c r="CF6" s="3">
        <f>$AM6*CE6</f>
        <v>5.5824415347576429E-13</v>
      </c>
      <c r="CG6" s="80">
        <f>$AR6-CF6</f>
        <v>9.8097371253317621E-13</v>
      </c>
      <c r="CH6" s="3">
        <f>CF6+CG6</f>
        <v>1.5392178660089405E-12</v>
      </c>
      <c r="CI6" s="171"/>
      <c r="CJ6" s="100">
        <f>CG6*0.082*(273+$F6)/$AI6</f>
        <v>1.0901914250712632</v>
      </c>
      <c r="CK6" s="80">
        <f>CJ6/$P6</f>
        <v>1.2756343066760126E-3</v>
      </c>
      <c r="CL6" s="3">
        <f>$AM6*CK6</f>
        <v>5.5824415347576469E-13</v>
      </c>
      <c r="CM6" s="80">
        <f>$AR6-CL6</f>
        <v>9.8097371253317581E-13</v>
      </c>
      <c r="CN6" s="3">
        <f>CL6+CM6</f>
        <v>1.5392178660089405E-12</v>
      </c>
      <c r="CO6" s="171"/>
      <c r="CP6" s="100">
        <f>CM6*0.082*(273+$F6)/$AI6</f>
        <v>1.0901914250712625</v>
      </c>
      <c r="CQ6" s="80">
        <f>CP6/$P6</f>
        <v>1.2756343066760117E-3</v>
      </c>
      <c r="CR6" s="3">
        <f>$AM6*CQ6</f>
        <v>5.5824415347576429E-13</v>
      </c>
      <c r="CS6" s="80">
        <f>$AR6-CR6</f>
        <v>9.8097371253317621E-13</v>
      </c>
      <c r="CT6" s="3">
        <f>CR6+CS6</f>
        <v>1.5392178660089405E-12</v>
      </c>
      <c r="CU6" s="171"/>
      <c r="CV6" s="100">
        <f>CS6*0.082*(273+$F6)/$AI6</f>
        <v>1.0901914250712632</v>
      </c>
      <c r="CW6" s="80">
        <f>CV6/$P6</f>
        <v>1.2756343066760126E-3</v>
      </c>
      <c r="CX6" s="3">
        <f>$AM6*CW6</f>
        <v>5.5824415347576469E-13</v>
      </c>
      <c r="CY6" s="80">
        <f>$AR6-CX6</f>
        <v>9.8097371253317581E-13</v>
      </c>
      <c r="CZ6" s="3">
        <f>CX6+CY6</f>
        <v>1.5392178660089405E-12</v>
      </c>
      <c r="DA6" s="171"/>
      <c r="DB6" s="100">
        <f>CY6*0.082*(273+$F6)/$AI6</f>
        <v>1.0901914250712625</v>
      </c>
      <c r="DC6" s="80">
        <f>DB6/$P6</f>
        <v>1.2756343066760117E-3</v>
      </c>
      <c r="DD6" s="3">
        <f>$AM6*DC6</f>
        <v>5.5824415347576429E-13</v>
      </c>
      <c r="DE6" s="80">
        <f>$AR6-DD6</f>
        <v>9.8097371253317621E-13</v>
      </c>
      <c r="DF6" s="3">
        <f>DD6+DE6</f>
        <v>1.5392178660089405E-12</v>
      </c>
      <c r="DG6" s="171"/>
      <c r="DH6" s="100">
        <f>DE6*0.082*(273+$F6)/$AI6</f>
        <v>1.0901914250712632</v>
      </c>
      <c r="DI6" s="80">
        <f>DH6/$P6</f>
        <v>1.2756343066760126E-3</v>
      </c>
      <c r="DJ6" s="3">
        <f>$AM6*DI6</f>
        <v>5.5824415347576469E-13</v>
      </c>
      <c r="DK6" s="80">
        <f>$AR6-DJ6</f>
        <v>9.8097371253317581E-13</v>
      </c>
      <c r="DL6" s="3">
        <f>DJ6+DK6</f>
        <v>1.5392178660089405E-12</v>
      </c>
      <c r="DM6" s="171"/>
      <c r="DN6" s="100">
        <f>DK6*0.082*(273+$F6)/$AI6</f>
        <v>1.0901914250712625</v>
      </c>
      <c r="DO6" s="80">
        <f>DN6/$P6</f>
        <v>1.2756343066760117E-3</v>
      </c>
      <c r="DP6" s="3">
        <f>$AM6*DO6</f>
        <v>5.5824415347576429E-13</v>
      </c>
      <c r="DQ6" s="80">
        <f>$AR6-DP6</f>
        <v>9.8097371253317621E-13</v>
      </c>
      <c r="DR6" s="3">
        <f>DP6+DQ6</f>
        <v>1.5392178660089405E-12</v>
      </c>
      <c r="DS6" s="171"/>
      <c r="DT6" s="100">
        <f>DQ6*0.082*(273+$F6)/$AI6</f>
        <v>1.0901914250712632</v>
      </c>
      <c r="DU6" s="80">
        <f>DT6/$P6</f>
        <v>1.2756343066760126E-3</v>
      </c>
      <c r="DV6" s="3">
        <f>$AM6*DU6</f>
        <v>5.5824415347576469E-13</v>
      </c>
      <c r="DW6" s="80">
        <f>$AR6-DV6</f>
        <v>9.8097371253317581E-13</v>
      </c>
      <c r="DX6" s="3">
        <f>DV6+DW6</f>
        <v>1.5392178660089405E-12</v>
      </c>
      <c r="DY6" s="171"/>
      <c r="DZ6" s="100">
        <f>DW6*0.082*(273+$F6)/$AI6</f>
        <v>1.0901914250712625</v>
      </c>
      <c r="EA6" s="80">
        <f>DZ6/$P6</f>
        <v>1.2756343066760117E-3</v>
      </c>
      <c r="EB6" s="3">
        <f>$AM6*EA6</f>
        <v>5.5824415347576429E-13</v>
      </c>
      <c r="EC6" s="80">
        <f>$AR6-EB6</f>
        <v>9.8097371253317621E-13</v>
      </c>
      <c r="ED6" s="3">
        <f>EB6+EC6</f>
        <v>1.5392178660089405E-12</v>
      </c>
      <c r="EE6" s="186">
        <f>DZ6</f>
        <v>1.0901914250712625</v>
      </c>
      <c r="EF6" s="187">
        <f>DR6/O6/AM6</f>
        <v>3.0059286933710543</v>
      </c>
    </row>
    <row r="7" spans="1:166">
      <c r="A7" s="44"/>
      <c r="B7" s="44"/>
      <c r="C7" s="45"/>
      <c r="D7" s="6" t="s">
        <v>161</v>
      </c>
      <c r="E7" s="10">
        <v>0.11600000000000001</v>
      </c>
      <c r="F7" s="6">
        <v>-2.2999999999999998</v>
      </c>
      <c r="G7" s="6">
        <f>-(21.4*F7)-(0.886*F7*F7)-0.017*(F7*F7*F7)</f>
        <v>44.739898999999994</v>
      </c>
      <c r="H7" s="6">
        <v>7.4108484817156234E-2</v>
      </c>
      <c r="I7" s="6">
        <f t="shared" ref="I7:I10" si="0">H7/H$6*100</f>
        <v>33.747071283496872</v>
      </c>
      <c r="J7" s="122"/>
      <c r="K7" s="54">
        <f>LN((298.15-F7)/(273.15+F7))</f>
        <v>0.10371618867602926</v>
      </c>
      <c r="L7" s="71">
        <f t="shared" ref="L7:L35" si="1">(EXP($C$11+($C$12*K7)+($C$13*((K7)^2))+($C$14*((K7)^3))+($C$15*((K7)^4))+($C$16*((K7)^5))+(($C$17+($C$18*K7)+($C$19*((K7)^2))+($C$20*((K7)^3)))*G7)+($C$21*((G7)^2))))/1000000</f>
        <v>3.4342385390919128E-4</v>
      </c>
      <c r="M7" s="71">
        <f t="shared" ref="M7:M35" si="2">(EXP(($C$23+($C$24*K7)+($C$25*K7^2)+($C$26*K7^3)+G7*($C$27+($C$28*K7)+($C$29*K7^2)))))/1000000</f>
        <v>6.0633080827007064E-4</v>
      </c>
      <c r="N7" s="71">
        <f t="shared" ref="N7:N34" si="3">(EXP(($C$31+($C$32*K7)+($C$33*K7^2)+($C$34*K7^3)+G7*($C$35+($C$36*K7)+($C$37*K7^2)))))/1000000</f>
        <v>1.6745461667782796E-5</v>
      </c>
      <c r="O7" s="50">
        <f>SUM(L7:N7)</f>
        <v>9.6650012384704462E-4</v>
      </c>
      <c r="P7" s="50">
        <f>1/O7</f>
        <v>1034.6610158926962</v>
      </c>
      <c r="Q7" s="19"/>
      <c r="R7" s="57">
        <f t="shared" ref="R7:R35" si="4">(75.59-(0.13476*$F7)+(0.021352*$G7)-(0.00029529*$G7*$F7))/1000</f>
        <v>7.6885620186432135E-2</v>
      </c>
      <c r="S7" s="49">
        <v>1.1756144700000001E-5</v>
      </c>
      <c r="T7" s="12">
        <f>2*R7/S7/100000</f>
        <v>0.1308007380794354</v>
      </c>
      <c r="U7" s="67">
        <f>1+T7</f>
        <v>1.1308007380794354</v>
      </c>
      <c r="V7" s="19"/>
      <c r="W7" s="61"/>
      <c r="X7" s="50"/>
      <c r="Y7" s="13"/>
      <c r="Z7" s="19"/>
      <c r="AA7" s="20">
        <f>U7/P7</f>
        <v>1.0929190534001039E-3</v>
      </c>
      <c r="AB7" s="2">
        <f>AA7*AM7</f>
        <v>1.6140689348882998E-13</v>
      </c>
      <c r="AC7" s="2">
        <f t="shared" ref="AC7:AC35" si="5">AD7-AB7</f>
        <v>1.3778109725201104E-12</v>
      </c>
      <c r="AD7" s="17">
        <f t="shared" ref="AD7:AD12" si="6">$Y$6</f>
        <v>1.5392178660089405E-12</v>
      </c>
      <c r="AE7" s="19"/>
      <c r="AF7" s="70">
        <f>AC7*0.082*(273+F7)/AI7</f>
        <v>4.4960237191421335</v>
      </c>
      <c r="AG7" s="167"/>
      <c r="AH7" s="152">
        <v>6802.4154657381268</v>
      </c>
      <c r="AI7" s="153">
        <f t="shared" ref="AI7:AI12" si="7">AH7/1000000000000000</f>
        <v>6.8024154657381268E-12</v>
      </c>
      <c r="AJ7" s="152">
        <v>154334.17201406491</v>
      </c>
      <c r="AK7" s="154">
        <f t="shared" ref="AK7:AK11" si="8">AJ7/1000000000000000</f>
        <v>1.5433417201406492E-10</v>
      </c>
      <c r="AL7" s="154">
        <f>AK7-AI7</f>
        <v>1.475317565483268E-10</v>
      </c>
      <c r="AM7" s="153">
        <f>AL$6*I7/100</f>
        <v>1.4768421594141698E-10</v>
      </c>
      <c r="AN7" s="141"/>
      <c r="AO7" s="79">
        <f>AF7/$P7</f>
        <v>4.3454074813701225E-3</v>
      </c>
      <c r="AP7" s="80">
        <f>$AM7*AO7</f>
        <v>6.4174809683211402E-13</v>
      </c>
      <c r="AQ7" s="80">
        <f>AD7-AP7</f>
        <v>8.9746976917682649E-13</v>
      </c>
      <c r="AR7" s="84">
        <f t="shared" ref="AR7:AR35" si="9">AP7+AQ7</f>
        <v>1.5392178660089405E-12</v>
      </c>
      <c r="AS7" s="171"/>
      <c r="AT7" s="88">
        <f>AQ7*0.082*(273+F7)/AI7</f>
        <v>2.9285914032544347</v>
      </c>
      <c r="AU7" s="80">
        <f>AT7/$P7</f>
        <v>2.8304839539428014E-3</v>
      </c>
      <c r="AV7" s="86">
        <f t="shared" ref="AV7:AV35" si="10">$AM7*AU7</f>
        <v>4.1801780347280442E-13</v>
      </c>
      <c r="AW7" s="80">
        <f>AR7-AV7</f>
        <v>1.121200062536136E-12</v>
      </c>
      <c r="AX7" s="86">
        <f t="shared" ref="AX7:AX35" si="11">AV7+AW7</f>
        <v>1.5392178660089405E-12</v>
      </c>
      <c r="AY7" s="173"/>
      <c r="AZ7" s="100">
        <f>AW7*0.082*(273+$F7)/$AI7</f>
        <v>3.6586601323444849</v>
      </c>
      <c r="BA7" s="80">
        <f>AZ7/$P7</f>
        <v>3.5360954710251897E-3</v>
      </c>
      <c r="BB7" s="3">
        <f t="shared" ref="BB7:BB35" si="12">$AM7*BA7</f>
        <v>5.2222548713235074E-13</v>
      </c>
      <c r="BC7" s="80">
        <f>$AR7-BB7</f>
        <v>1.0169923788765899E-12</v>
      </c>
      <c r="BD7" s="3">
        <f t="shared" ref="BD7:BD35" si="13">BB7+BC7</f>
        <v>1.5392178660089405E-12</v>
      </c>
      <c r="BE7" s="171"/>
      <c r="BF7" s="100">
        <f>BC7*0.082*(273+$F7)/$AI7</f>
        <v>3.3186133285414754</v>
      </c>
      <c r="BG7" s="80">
        <f>BF7/$P7</f>
        <v>3.2074401930357894E-3</v>
      </c>
      <c r="BH7" s="3">
        <f t="shared" ref="BH7:BH35" si="14">$AM7*BG7</f>
        <v>4.736882900874777E-13</v>
      </c>
      <c r="BI7" s="80">
        <f>$AR7-BH7</f>
        <v>1.0655295759214628E-12</v>
      </c>
      <c r="BJ7" s="3">
        <f t="shared" ref="BJ7:BJ35" si="15">BH7+BI7</f>
        <v>1.5392178660089405E-12</v>
      </c>
      <c r="BK7" s="171"/>
      <c r="BL7" s="100">
        <f>BI7*0.082*(273+$F7)/$AI7</f>
        <v>3.4769981821439089</v>
      </c>
      <c r="BM7" s="80">
        <f>BL7/$P7</f>
        <v>3.3605191736580373E-3</v>
      </c>
      <c r="BN7" s="3">
        <f t="shared" ref="BN7:BN35" si="16">$AM7*BM7</f>
        <v>4.9629563931778576E-13</v>
      </c>
      <c r="BO7" s="80">
        <f>$AR7-BN7</f>
        <v>1.0429222266911548E-12</v>
      </c>
      <c r="BP7" s="3">
        <f t="shared" ref="BP7:BP35" si="17">BN7+BO7</f>
        <v>1.5392178660089405E-12</v>
      </c>
      <c r="BQ7" s="171"/>
      <c r="BR7" s="100">
        <f>BO7*0.082*(273+$F7)/$AI7</f>
        <v>3.4032266848967345</v>
      </c>
      <c r="BS7" s="80">
        <f>BR7/$P7</f>
        <v>3.2892190124322613E-3</v>
      </c>
      <c r="BT7" s="3">
        <f t="shared" ref="BT7:BT35" si="18">$AM7*BS7</f>
        <v>4.8576573091066038E-13</v>
      </c>
      <c r="BU7" s="80">
        <f>$AR7-BT7</f>
        <v>1.05345213509828E-12</v>
      </c>
      <c r="BV7" s="3">
        <f t="shared" ref="BV7:BV35" si="19">BT7+BU7</f>
        <v>1.5392178660089405E-12</v>
      </c>
      <c r="BW7" s="171"/>
      <c r="BX7" s="100">
        <f>BU7*0.082*(273+$F7)/$AI7</f>
        <v>3.4375875071742894</v>
      </c>
      <c r="BY7" s="80">
        <f>BX7/$P7</f>
        <v>3.3224287514190044E-3</v>
      </c>
      <c r="BZ7" s="3">
        <f t="shared" ref="BZ7:BZ35" si="20">$AM7*BY7</f>
        <v>4.9067028517453664E-13</v>
      </c>
      <c r="CA7" s="80">
        <f>$AR7-BZ7</f>
        <v>1.048547580834404E-12</v>
      </c>
      <c r="CB7" s="3">
        <f t="shared" ref="CB7:CB35" si="21">BZ7+CA7</f>
        <v>1.5392178660089405E-12</v>
      </c>
      <c r="CC7" s="171"/>
      <c r="CD7" s="100">
        <f>CA7*0.082*(273+$F7)/$AI7</f>
        <v>3.4215831402894228</v>
      </c>
      <c r="CE7" s="80">
        <f>CD7/$P7</f>
        <v>3.3069605288426874E-3</v>
      </c>
      <c r="CF7" s="3">
        <f>$AM7*CE7</f>
        <v>4.883858728513459E-13</v>
      </c>
      <c r="CG7" s="80">
        <f>$AR7-CF7</f>
        <v>1.0508319931575945E-12</v>
      </c>
      <c r="CH7" s="3">
        <f t="shared" ref="CH7:CH35" si="22">CF7+CG7</f>
        <v>1.5392178660089405E-12</v>
      </c>
      <c r="CI7" s="171"/>
      <c r="CJ7" s="100">
        <f>CG7*0.082*(273+$F7)/$AI7</f>
        <v>3.4290375532634898</v>
      </c>
      <c r="CK7" s="80">
        <f>CJ7/$P7</f>
        <v>3.31416521990533E-3</v>
      </c>
      <c r="CL7" s="3">
        <f>$AM7*CK7</f>
        <v>4.894498920020325E-13</v>
      </c>
      <c r="CM7" s="80">
        <f>$AR7-CL7</f>
        <v>1.049767974006908E-12</v>
      </c>
      <c r="CN7" s="3">
        <f t="shared" ref="CN7:CN35" si="23">CL7+CM7</f>
        <v>1.5392178660089405E-12</v>
      </c>
      <c r="CO7" s="171"/>
      <c r="CP7" s="100">
        <f>CM7*0.082*(273+$F7)/$AI7</f>
        <v>3.4255654838472052</v>
      </c>
      <c r="CQ7" s="80">
        <f>CP7/$P7</f>
        <v>3.3108094643844854E-3</v>
      </c>
      <c r="CR7" s="3">
        <f>$AM7*CQ7</f>
        <v>4.8895429987904544E-13</v>
      </c>
      <c r="CS7" s="80">
        <f>$AR7-CR7</f>
        <v>1.0502635661298952E-12</v>
      </c>
      <c r="CT7" s="3">
        <f t="shared" ref="CT7:CT35" si="24">CR7+CS7</f>
        <v>1.5392178660089405E-12</v>
      </c>
      <c r="CU7" s="171"/>
      <c r="CV7" s="100">
        <f>CS7*0.082*(273+$F7)/$AI7</f>
        <v>3.4271826824211833</v>
      </c>
      <c r="CW7" s="80">
        <f>CV7/$P7</f>
        <v>3.3123724870065207E-3</v>
      </c>
      <c r="CX7" s="3">
        <f>$AM7*CW7</f>
        <v>4.8918513364947938E-13</v>
      </c>
      <c r="CY7" s="80">
        <f>$AR7-CX7</f>
        <v>1.0500327323594611E-12</v>
      </c>
      <c r="CZ7" s="3">
        <f t="shared" ref="CZ7:CZ35" si="25">CX7+CY7</f>
        <v>1.5392178660089405E-12</v>
      </c>
      <c r="DA7" s="171"/>
      <c r="DB7" s="100">
        <f>CY7*0.082*(273+$F7)/$AI7</f>
        <v>3.426429433878567</v>
      </c>
      <c r="DC7" s="80">
        <f>DB7/$P7</f>
        <v>3.3116444721967941E-3</v>
      </c>
      <c r="DD7" s="3">
        <f>$AM7*DC7</f>
        <v>4.8907761735311117E-13</v>
      </c>
      <c r="DE7" s="80">
        <f>$AR7-DD7</f>
        <v>1.0501402486558294E-12</v>
      </c>
      <c r="DF7" s="3">
        <f t="shared" ref="DF7:DF35" si="26">DD7+DE7</f>
        <v>1.5392178660089405E-12</v>
      </c>
      <c r="DG7" s="171"/>
      <c r="DH7" s="100">
        <f>DE7*0.082*(273+$F7)/$AI7</f>
        <v>3.4267802772295841</v>
      </c>
      <c r="DI7" s="80">
        <f>DH7/$P7</f>
        <v>3.3119835623390032E-3</v>
      </c>
      <c r="DJ7" s="3">
        <f>$AM7*DI7</f>
        <v>4.891276956148968E-13</v>
      </c>
      <c r="DK7" s="80">
        <f>$AR7-DJ7</f>
        <v>1.0500901703940436E-12</v>
      </c>
      <c r="DL7" s="3">
        <f t="shared" ref="DL7:DL35" si="27">DJ7+DK7</f>
        <v>1.5392178660089405E-12</v>
      </c>
      <c r="DM7" s="171"/>
      <c r="DN7" s="100">
        <f>DK7*0.082*(273+$F7)/$AI7</f>
        <v>3.4266168636283765</v>
      </c>
      <c r="DO7" s="80">
        <f>DN7/$P7</f>
        <v>3.3118256230731976E-3</v>
      </c>
      <c r="DP7" s="3">
        <f>$AM7*DO7</f>
        <v>4.8910437047826E-13</v>
      </c>
      <c r="DQ7" s="80">
        <f>$AR7-DP7</f>
        <v>1.0501134955306804E-12</v>
      </c>
      <c r="DR7" s="3">
        <f t="shared" ref="DR7:DR35" si="28">DP7+DQ7</f>
        <v>1.5392178660089405E-12</v>
      </c>
      <c r="DS7" s="171"/>
      <c r="DT7" s="100">
        <f>DQ7*0.082*(273+$F7)/$AI7</f>
        <v>3.4266929773839379</v>
      </c>
      <c r="DU7" s="80">
        <f>DT7/$P7</f>
        <v>3.3118991870273741E-3</v>
      </c>
      <c r="DV7" s="3">
        <f>$AM7*DU7</f>
        <v>4.8911523471315412E-13</v>
      </c>
      <c r="DW7" s="80">
        <f>$AR7-DV7</f>
        <v>1.0501026312957864E-12</v>
      </c>
      <c r="DX7" s="3">
        <f t="shared" ref="DX7:DX35" si="29">DV7+DW7</f>
        <v>1.5392178660089405E-12</v>
      </c>
      <c r="DY7" s="171"/>
      <c r="DZ7" s="100">
        <f>DW7*0.082*(273+$F7)/$AI7</f>
        <v>3.426657525599369</v>
      </c>
      <c r="EA7" s="80">
        <f>DZ7/$P7</f>
        <v>3.3118649228731979E-3</v>
      </c>
      <c r="EB7" s="3">
        <f>$AM7*EA7</f>
        <v>4.8911017443840962E-13</v>
      </c>
      <c r="EC7" s="80">
        <f>$AR7-EB7</f>
        <v>1.0501076915705309E-12</v>
      </c>
      <c r="ED7" s="3">
        <f t="shared" ref="ED7:ED35" si="30">EB7+EC7</f>
        <v>1.5392178660089405E-12</v>
      </c>
      <c r="EE7" s="186">
        <f t="shared" ref="EE7:EE35" si="31">DZ7</f>
        <v>3.426657525599369</v>
      </c>
      <c r="EF7" s="187">
        <f>DR7/O7/AM7</f>
        <v>10.783608192474238</v>
      </c>
    </row>
    <row r="8" spans="1:166">
      <c r="A8" s="44"/>
      <c r="B8" s="44"/>
      <c r="C8" s="45"/>
      <c r="D8" s="6" t="s">
        <v>161</v>
      </c>
      <c r="E8" s="10">
        <v>0.11600000000000001</v>
      </c>
      <c r="F8" s="6">
        <v>-6.5</v>
      </c>
      <c r="G8" s="6">
        <f t="shared" ref="G8:G36" si="32">-(21.4*F8)-(0.886*F8*F8)-0.017*(F8*F8*F8)</f>
        <v>106.33512499999999</v>
      </c>
      <c r="H8" s="6">
        <v>2.7144641909625799E-2</v>
      </c>
      <c r="I8" s="6">
        <f t="shared" si="0"/>
        <v>12.360962010615427</v>
      </c>
      <c r="J8" s="122"/>
      <c r="K8" s="54">
        <f>LN((298.15-F8)/(273.15+F8))</f>
        <v>0.13322663964789214</v>
      </c>
      <c r="L8" s="71">
        <f t="shared" si="1"/>
        <v>2.3374696450199569E-4</v>
      </c>
      <c r="M8" s="71">
        <f t="shared" si="2"/>
        <v>3.932578892467569E-4</v>
      </c>
      <c r="N8" s="71">
        <f t="shared" si="3"/>
        <v>1.1342401327824079E-5</v>
      </c>
      <c r="O8" s="50">
        <f>SUM(L8:N8)</f>
        <v>6.3834725507657666E-4</v>
      </c>
      <c r="P8" s="50">
        <f>1/O8</f>
        <v>1566.5454688608932</v>
      </c>
      <c r="Q8" s="19"/>
      <c r="R8" s="57">
        <f t="shared" si="4"/>
        <v>7.8940505632898131E-2</v>
      </c>
      <c r="S8" s="49">
        <v>8.0086726733333341E-6</v>
      </c>
      <c r="T8" s="12">
        <f>2*R8/S8/100000</f>
        <v>0.19713755038521724</v>
      </c>
      <c r="U8" s="67">
        <f t="shared" ref="U8:U35" si="33">1+T8</f>
        <v>1.1971375503852173</v>
      </c>
      <c r="V8" s="19"/>
      <c r="W8" s="61"/>
      <c r="X8" s="50"/>
      <c r="Y8" s="13"/>
      <c r="Z8" s="19"/>
      <c r="AA8" s="20">
        <f>U8/P8</f>
        <v>7.641894692375005E-4</v>
      </c>
      <c r="AB8" s="2">
        <f>AA8*AM8</f>
        <v>4.1338176307048416E-14</v>
      </c>
      <c r="AC8" s="2">
        <f t="shared" si="5"/>
        <v>1.4978796897018921E-12</v>
      </c>
      <c r="AD8" s="17">
        <f t="shared" si="6"/>
        <v>1.5392178660089405E-12</v>
      </c>
      <c r="AE8" s="19"/>
      <c r="AF8" s="70">
        <f>AC8*0.082*(273+F8)/AI8</f>
        <v>15.220817610359514</v>
      </c>
      <c r="AG8" s="167"/>
      <c r="AH8" s="152">
        <v>2150.5523354262368</v>
      </c>
      <c r="AI8" s="153">
        <f t="shared" si="7"/>
        <v>2.1505523354262369E-12</v>
      </c>
      <c r="AJ8" s="152">
        <v>53997.693238652915</v>
      </c>
      <c r="AK8" s="154">
        <f t="shared" si="8"/>
        <v>5.3997693238652916E-11</v>
      </c>
      <c r="AL8" s="154">
        <f>AK8-AI8</f>
        <v>5.1847140903226678E-11</v>
      </c>
      <c r="AM8" s="153">
        <f>AL$6*I8/100</f>
        <v>5.4094145458841738E-11</v>
      </c>
      <c r="AN8" s="141"/>
      <c r="AO8" s="79">
        <f>AF8/$P8</f>
        <v>9.716167141594215E-3</v>
      </c>
      <c r="AP8" s="80">
        <f>$AM8*AO8</f>
        <v>5.2558775865981603E-13</v>
      </c>
      <c r="AQ8" s="80">
        <f>AD8-AP8</f>
        <v>1.0136301073491246E-12</v>
      </c>
      <c r="AR8" s="84">
        <f t="shared" si="9"/>
        <v>1.5392178660089405E-12</v>
      </c>
      <c r="AS8" s="171"/>
      <c r="AT8" s="88">
        <f>AQ8*0.082*(273+F8)/AI8</f>
        <v>10.300078901130366</v>
      </c>
      <c r="AU8" s="80">
        <f>AT8/$P8</f>
        <v>6.5750270936087317E-3</v>
      </c>
      <c r="AV8" s="86">
        <f t="shared" si="10"/>
        <v>3.5567047199749615E-13</v>
      </c>
      <c r="AW8" s="80">
        <f>AR8-AV8</f>
        <v>1.1835473940114445E-12</v>
      </c>
      <c r="AX8" s="86">
        <f t="shared" si="11"/>
        <v>1.5392178660089405E-12</v>
      </c>
      <c r="AY8" s="173"/>
      <c r="AZ8" s="100">
        <f>AW8*0.082*(273+$F8)/$AI8</f>
        <v>12.026706244377852</v>
      </c>
      <c r="BA8" s="80">
        <f>AZ8/$P8</f>
        <v>7.6772149187109267E-3</v>
      </c>
      <c r="BB8" s="3">
        <f t="shared" si="12"/>
        <v>4.1529238053153871E-13</v>
      </c>
      <c r="BC8" s="80">
        <f>$AR8-BB8</f>
        <v>1.1239254854774019E-12</v>
      </c>
      <c r="BD8" s="3">
        <f t="shared" si="13"/>
        <v>1.5392178660089405E-12</v>
      </c>
      <c r="BE8" s="171"/>
      <c r="BF8" s="100">
        <f>BC8*0.082*(273+$F8)/$AI8</f>
        <v>11.42085371722408</v>
      </c>
      <c r="BG8" s="80">
        <f>BF8/$P8</f>
        <v>7.290470621021109E-3</v>
      </c>
      <c r="BH8" s="3">
        <f t="shared" si="14"/>
        <v>3.9437177823692811E-13</v>
      </c>
      <c r="BI8" s="80">
        <f>$AR8-BH8</f>
        <v>1.1448460877720124E-12</v>
      </c>
      <c r="BJ8" s="3">
        <f t="shared" si="15"/>
        <v>1.5392178660089405E-12</v>
      </c>
      <c r="BK8" s="171"/>
      <c r="BL8" s="100">
        <f>BI8*0.082*(273+$F8)/$AI8</f>
        <v>11.633439997693984</v>
      </c>
      <c r="BM8" s="80">
        <f>BL8/$P8</f>
        <v>7.4261744896260114E-3</v>
      </c>
      <c r="BN8" s="3">
        <f t="shared" si="16"/>
        <v>4.0171256304456926E-13</v>
      </c>
      <c r="BO8" s="80">
        <f>$AR8-BN8</f>
        <v>1.1375053029643711E-12</v>
      </c>
      <c r="BP8" s="3">
        <f t="shared" si="17"/>
        <v>1.5392178660089405E-12</v>
      </c>
      <c r="BQ8" s="171"/>
      <c r="BR8" s="100">
        <f>BO8*0.082*(273+$F8)/$AI8</f>
        <v>11.558846058379508</v>
      </c>
      <c r="BS8" s="80">
        <f>BR8/$P8</f>
        <v>7.3785576532192669E-3</v>
      </c>
      <c r="BT8" s="3">
        <f t="shared" si="18"/>
        <v>3.9913677096969293E-13</v>
      </c>
      <c r="BU8" s="80">
        <f>$AR8-BT8</f>
        <v>1.1400810950392476E-12</v>
      </c>
      <c r="BV8" s="3">
        <f t="shared" si="19"/>
        <v>1.5392178660089405E-12</v>
      </c>
      <c r="BW8" s="171"/>
      <c r="BX8" s="100">
        <f>BU8*0.082*(273+$F8)/$AI8</f>
        <v>11.585020164112731</v>
      </c>
      <c r="BY8" s="80">
        <f>BX8/$P8</f>
        <v>7.3952658217681533E-3</v>
      </c>
      <c r="BZ8" s="3">
        <f t="shared" si="20"/>
        <v>4.0004058506952724E-13</v>
      </c>
      <c r="CA8" s="80">
        <f>$AR8-BZ8</f>
        <v>1.1391772809394133E-12</v>
      </c>
      <c r="CB8" s="3">
        <f t="shared" si="21"/>
        <v>1.5392178660089405E-12</v>
      </c>
      <c r="CC8" s="171"/>
      <c r="CD8" s="100">
        <f>CA8*0.082*(273+$F8)/$AI8</f>
        <v>11.575835988866997</v>
      </c>
      <c r="CE8" s="80">
        <f>CD8/$P8</f>
        <v>7.389403128709897E-3</v>
      </c>
      <c r="CF8" s="3">
        <f>$AM8*CE8</f>
        <v>3.9972344769845341E-13</v>
      </c>
      <c r="CG8" s="80">
        <f>$AR8-CF8</f>
        <v>1.1394944183104871E-12</v>
      </c>
      <c r="CH8" s="3">
        <f t="shared" si="22"/>
        <v>1.5392178660089405E-12</v>
      </c>
      <c r="CI8" s="171"/>
      <c r="CJ8" s="100">
        <f>CG8*0.082*(273+$F8)/$AI8</f>
        <v>11.579058604218369</v>
      </c>
      <c r="CK8" s="80">
        <f>CJ8/$P8</f>
        <v>7.391460276373614E-3</v>
      </c>
      <c r="CL8" s="3">
        <f>$AM8*CK8</f>
        <v>3.9983472734340482E-13</v>
      </c>
      <c r="CM8" s="80">
        <f>$AR8-CL8</f>
        <v>1.1393831386655356E-12</v>
      </c>
      <c r="CN8" s="3">
        <f t="shared" si="23"/>
        <v>1.5392178660089405E-12</v>
      </c>
      <c r="CO8" s="171"/>
      <c r="CP8" s="100">
        <f>CM8*0.082*(273+$F8)/$AI8</f>
        <v>11.577927827700602</v>
      </c>
      <c r="CQ8" s="80">
        <f>CP8/$P8</f>
        <v>7.3907384482873916E-3</v>
      </c>
      <c r="CR8" s="3">
        <f>$AM8*CQ8</f>
        <v>3.9979568066991244E-13</v>
      </c>
      <c r="CS8" s="80">
        <f>$AR8-CR8</f>
        <v>1.1394221853390281E-12</v>
      </c>
      <c r="CT8" s="3">
        <f t="shared" si="24"/>
        <v>1.5392178660089405E-12</v>
      </c>
      <c r="CU8" s="171"/>
      <c r="CV8" s="100">
        <f>CS8*0.082*(273+$F8)/$AI8</f>
        <v>11.578324603422718</v>
      </c>
      <c r="CW8" s="80">
        <f>CV8/$P8</f>
        <v>7.3909917289804858E-3</v>
      </c>
      <c r="CX8" s="3">
        <f>$AM8*CW8</f>
        <v>3.998093816725666E-13</v>
      </c>
      <c r="CY8" s="80">
        <f>$AR8-CX8</f>
        <v>1.1394084843363739E-12</v>
      </c>
      <c r="CZ8" s="3">
        <f t="shared" si="25"/>
        <v>1.5392178660089405E-12</v>
      </c>
      <c r="DA8" s="171"/>
      <c r="DB8" s="100">
        <f>CY8*0.082*(273+$F8)/$AI8</f>
        <v>11.57818537964933</v>
      </c>
      <c r="DC8" s="80">
        <f>DB8/$P8</f>
        <v>7.3909028558669021E-3</v>
      </c>
      <c r="DD8" s="3">
        <f>$AM8*DC8</f>
        <v>3.9980457415743303E-13</v>
      </c>
      <c r="DE8" s="80">
        <f>$AR8-DD8</f>
        <v>1.1394132918515074E-12</v>
      </c>
      <c r="DF8" s="3">
        <f t="shared" si="26"/>
        <v>1.5392178660089405E-12</v>
      </c>
      <c r="DG8" s="171"/>
      <c r="DH8" s="100">
        <f>DE8*0.082*(273+$F8)/$AI8</f>
        <v>11.578234231577499</v>
      </c>
      <c r="DI8" s="80">
        <f>DH8/$P8</f>
        <v>7.3909340403611537E-3</v>
      </c>
      <c r="DJ8" s="3">
        <f>$AM8*DI8</f>
        <v>3.998062610560011E-13</v>
      </c>
      <c r="DK8" s="80">
        <f>$AR8-DJ8</f>
        <v>1.1394116049529394E-12</v>
      </c>
      <c r="DL8" s="3">
        <f t="shared" si="27"/>
        <v>1.5392178660089405E-12</v>
      </c>
      <c r="DM8" s="171"/>
      <c r="DN8" s="100">
        <f>DK8*0.082*(273+$F8)/$AI8</f>
        <v>11.578217090030279</v>
      </c>
      <c r="DO8" s="80">
        <f>DN8/$P8</f>
        <v>7.3909230981015379E-3</v>
      </c>
      <c r="DP8" s="3">
        <f>$AM8*DO8</f>
        <v>3.9980566914381781E-13</v>
      </c>
      <c r="DQ8" s="80">
        <f>$AR8-DP8</f>
        <v>1.1394121968651227E-12</v>
      </c>
      <c r="DR8" s="3">
        <f t="shared" si="28"/>
        <v>1.5392178660089405E-12</v>
      </c>
      <c r="DS8" s="171"/>
      <c r="DT8" s="100">
        <f>DQ8*0.082*(273+$F8)/$AI8</f>
        <v>11.578223104790641</v>
      </c>
      <c r="DU8" s="80">
        <f>DT8/$P8</f>
        <v>7.3909269376073051E-3</v>
      </c>
      <c r="DV8" s="3">
        <f>$AM8*DU8</f>
        <v>3.998058768386013E-13</v>
      </c>
      <c r="DW8" s="80">
        <f>$AR8-DV8</f>
        <v>1.1394119891703392E-12</v>
      </c>
      <c r="DX8" s="3">
        <f t="shared" si="29"/>
        <v>1.5392178660089405E-12</v>
      </c>
      <c r="DY8" s="171"/>
      <c r="DZ8" s="100">
        <f>DW8*0.082*(273+$F8)/$AI8</f>
        <v>11.578220994284409</v>
      </c>
      <c r="EA8" s="80">
        <f>DZ8/$P8</f>
        <v>7.3909255903714458E-3</v>
      </c>
      <c r="EB8" s="3">
        <f>$AM8*EA8</f>
        <v>3.9980580396102872E-13</v>
      </c>
      <c r="EC8" s="80">
        <f>$AR8-EB8</f>
        <v>1.1394120620479117E-12</v>
      </c>
      <c r="ED8" s="3">
        <f t="shared" si="30"/>
        <v>1.5392178660089405E-12</v>
      </c>
      <c r="EE8" s="186">
        <f t="shared" si="31"/>
        <v>11.578220994284409</v>
      </c>
      <c r="EF8" s="187">
        <f>DR8/O8/AM8</f>
        <v>44.575152322549862</v>
      </c>
    </row>
    <row r="9" spans="1:166">
      <c r="A9" s="44"/>
      <c r="B9" s="44"/>
      <c r="C9" s="45"/>
      <c r="D9" s="6" t="s">
        <v>161</v>
      </c>
      <c r="E9" s="10">
        <v>0.11600000000000001</v>
      </c>
      <c r="F9" s="6">
        <v>-8</v>
      </c>
      <c r="G9" s="6">
        <f t="shared" si="32"/>
        <v>123.19999999999999</v>
      </c>
      <c r="H9" s="6">
        <v>2.2599248914597199E-2</v>
      </c>
      <c r="I9" s="6">
        <f t="shared" si="0"/>
        <v>10.29110858164306</v>
      </c>
      <c r="J9" s="122"/>
      <c r="K9" s="54">
        <f>LN((298.15-F9)/(273.15+F9))</f>
        <v>0.14377947434082444</v>
      </c>
      <c r="L9" s="71">
        <f t="shared" si="1"/>
        <v>2.1121458562595868E-4</v>
      </c>
      <c r="M9" s="71">
        <f t="shared" si="2"/>
        <v>3.497455394550176E-4</v>
      </c>
      <c r="N9" s="71">
        <f t="shared" si="3"/>
        <v>1.0224632180412451E-5</v>
      </c>
      <c r="O9" s="50">
        <f>SUM(L9:N9)</f>
        <v>5.7118475726138877E-4</v>
      </c>
      <c r="P9" s="50">
        <f>1/O9</f>
        <v>1750.7469996129018</v>
      </c>
      <c r="Q9" s="19"/>
      <c r="R9" s="57">
        <f t="shared" si="4"/>
        <v>7.9589684224000007E-2</v>
      </c>
      <c r="S9" s="49">
        <v>7.3242856266666662E-6</v>
      </c>
      <c r="T9" s="12">
        <f>2*R9/S9/100000</f>
        <v>0.21733091329542217</v>
      </c>
      <c r="U9" s="67">
        <f t="shared" si="33"/>
        <v>1.2173309132954222</v>
      </c>
      <c r="V9" s="19"/>
      <c r="W9" s="61"/>
      <c r="X9" s="50"/>
      <c r="Y9" s="13"/>
      <c r="Z9" s="19"/>
      <c r="AA9" s="20">
        <f>U9/P9</f>
        <v>6.953208622174304E-4</v>
      </c>
      <c r="AB9" s="2">
        <f>AA9*AM9</f>
        <v>3.1314495069810384E-14</v>
      </c>
      <c r="AC9" s="2">
        <f t="shared" si="5"/>
        <v>1.5079033709391301E-12</v>
      </c>
      <c r="AD9" s="17">
        <f t="shared" si="6"/>
        <v>1.5392178660089405E-12</v>
      </c>
      <c r="AE9" s="19"/>
      <c r="AF9" s="70">
        <f>AC9*0.082*(273+F9)/AI9</f>
        <v>19.919069046526094</v>
      </c>
      <c r="AG9" s="167"/>
      <c r="AH9" s="152">
        <v>1644.9935573782175</v>
      </c>
      <c r="AI9" s="153">
        <f t="shared" si="7"/>
        <v>1.6449935573782175E-12</v>
      </c>
      <c r="AJ9" s="152">
        <v>41139.600786401948</v>
      </c>
      <c r="AK9" s="154">
        <f t="shared" si="8"/>
        <v>4.1139600786401947E-11</v>
      </c>
      <c r="AL9" s="154">
        <f>AK9-AI9</f>
        <v>3.9494607229023733E-11</v>
      </c>
      <c r="AM9" s="153">
        <f>AL$6*I9/100</f>
        <v>4.5036035550473937E-11</v>
      </c>
      <c r="AN9" s="141"/>
      <c r="AO9" s="79">
        <f>AF9/$P9</f>
        <v>1.1377468618212849E-2</v>
      </c>
      <c r="AP9" s="80">
        <f>$AM9*AO9</f>
        <v>5.1239608116423542E-13</v>
      </c>
      <c r="AQ9" s="80">
        <f>AD9-AP9</f>
        <v>1.0268217848447051E-12</v>
      </c>
      <c r="AR9" s="84">
        <f t="shared" si="9"/>
        <v>1.5392178660089405E-12</v>
      </c>
      <c r="AS9" s="171"/>
      <c r="AT9" s="88">
        <f>AQ9*0.082*(273+F9)/AI9</f>
        <v>13.564088007881034</v>
      </c>
      <c r="AU9" s="80">
        <f>AT9/$P9</f>
        <v>7.7476003162536425E-3</v>
      </c>
      <c r="AV9" s="86">
        <f t="shared" si="10"/>
        <v>3.4892120327366217E-13</v>
      </c>
      <c r="AW9" s="80">
        <f>AR9-AV9</f>
        <v>1.1902966627352783E-12</v>
      </c>
      <c r="AX9" s="86">
        <f t="shared" si="11"/>
        <v>1.5392178660089405E-12</v>
      </c>
      <c r="AY9" s="173"/>
      <c r="AZ9" s="100">
        <f>AW9*0.082*(273+$F9)/$AI9</f>
        <v>15.723554882768866</v>
      </c>
      <c r="BA9" s="80">
        <f>AZ9/$P9</f>
        <v>8.981054879000458E-3</v>
      </c>
      <c r="BB9" s="3">
        <f t="shared" si="12"/>
        <v>4.0447110681142201E-13</v>
      </c>
      <c r="BC9" s="80">
        <f>$AR9-BB9</f>
        <v>1.1347467591975185E-12</v>
      </c>
      <c r="BD9" s="3">
        <f t="shared" si="13"/>
        <v>1.5392178660089405E-12</v>
      </c>
      <c r="BE9" s="171"/>
      <c r="BF9" s="100">
        <f>BC9*0.082*(273+$F9)/$AI9</f>
        <v>14.98975297913139</v>
      </c>
      <c r="BG9" s="80">
        <f>BF9/$P9</f>
        <v>8.5619184167933429E-3</v>
      </c>
      <c r="BH9" s="3">
        <f t="shared" si="14"/>
        <v>3.8559486219896251E-13</v>
      </c>
      <c r="BI9" s="80">
        <f>$AR9-BH9</f>
        <v>1.1536230038099779E-12</v>
      </c>
      <c r="BJ9" s="3">
        <f t="shared" si="15"/>
        <v>1.5392178660089405E-12</v>
      </c>
      <c r="BK9" s="171"/>
      <c r="BL9" s="100">
        <f>BI9*0.082*(273+$F9)/$AI9</f>
        <v>15.239103983327713</v>
      </c>
      <c r="BM9" s="80">
        <f>BL9/$P9</f>
        <v>8.7043439095981015E-3</v>
      </c>
      <c r="BN9" s="3">
        <f t="shared" si="16"/>
        <v>3.9200914175621141E-13</v>
      </c>
      <c r="BO9" s="80">
        <f>$AR9-BN9</f>
        <v>1.1472087242527291E-12</v>
      </c>
      <c r="BP9" s="3">
        <f t="shared" si="17"/>
        <v>1.5392178660089405E-12</v>
      </c>
      <c r="BQ9" s="171"/>
      <c r="BR9" s="100">
        <f>BO9*0.082*(273+$F9)/$AI9</f>
        <v>15.154372773193883</v>
      </c>
      <c r="BS9" s="80">
        <f>BR9/$P9</f>
        <v>8.6559467339053456E-3</v>
      </c>
      <c r="BT9" s="3">
        <f t="shared" si="18"/>
        <v>3.8982952483116993E-13</v>
      </c>
      <c r="BU9" s="80">
        <f>$AR9-BT9</f>
        <v>1.1493883411777707E-12</v>
      </c>
      <c r="BV9" s="3">
        <f t="shared" si="19"/>
        <v>1.5392178660089405E-12</v>
      </c>
      <c r="BW9" s="171"/>
      <c r="BX9" s="100">
        <f>BU9*0.082*(273+$F9)/$AI9</f>
        <v>15.183165029290397</v>
      </c>
      <c r="BY9" s="80">
        <f>BX9/$P9</f>
        <v>8.6723924317148419E-3</v>
      </c>
      <c r="BZ9" s="3">
        <f t="shared" si="20"/>
        <v>3.9057017386237076E-13</v>
      </c>
      <c r="CA9" s="80">
        <f>$AR9-BZ9</f>
        <v>1.1486476921465698E-12</v>
      </c>
      <c r="CB9" s="3">
        <f t="shared" si="21"/>
        <v>1.5392178660089405E-12</v>
      </c>
      <c r="CC9" s="171"/>
      <c r="CD9" s="100">
        <f>CA9*0.082*(273+$F9)/$AI9</f>
        <v>15.173381219879225</v>
      </c>
      <c r="CE9" s="80">
        <f>CD9/$P9</f>
        <v>8.6668040689112293E-3</v>
      </c>
      <c r="CF9" s="3">
        <f>$AM9*CE9</f>
        <v>3.9031849615647831E-13</v>
      </c>
      <c r="CG9" s="80">
        <f>$AR9-CF9</f>
        <v>1.1488993698524622E-12</v>
      </c>
      <c r="CH9" s="3">
        <f t="shared" si="22"/>
        <v>1.5392178660089405E-12</v>
      </c>
      <c r="CI9" s="171"/>
      <c r="CJ9" s="100">
        <f>CG9*0.082*(273+$F9)/$AI9</f>
        <v>15.17670582654684</v>
      </c>
      <c r="CK9" s="80">
        <f>CJ9/$P9</f>
        <v>8.6687030335636604E-3</v>
      </c>
      <c r="CL9" s="3">
        <f>$AM9*CK9</f>
        <v>3.9040401799607428E-13</v>
      </c>
      <c r="CM9" s="80">
        <f>$AR9-CL9</f>
        <v>1.1488138480128662E-12</v>
      </c>
      <c r="CN9" s="3">
        <f t="shared" si="23"/>
        <v>1.5392178660089405E-12</v>
      </c>
      <c r="CO9" s="171"/>
      <c r="CP9" s="100">
        <f>CM9*0.082*(273+$F9)/$AI9</f>
        <v>15.175576102016256</v>
      </c>
      <c r="CQ9" s="80">
        <f>CP9/$P9</f>
        <v>8.6680577521318879E-3</v>
      </c>
      <c r="CR9" s="3">
        <f>$AM9*CQ9</f>
        <v>3.9037495707857291E-13</v>
      </c>
      <c r="CS9" s="80">
        <f>$AR9-CR9</f>
        <v>1.1488429089303675E-12</v>
      </c>
      <c r="CT9" s="3">
        <f t="shared" si="24"/>
        <v>1.5392178660089405E-12</v>
      </c>
      <c r="CU9" s="171"/>
      <c r="CV9" s="100">
        <f>CS9*0.082*(273+$F9)/$AI9</f>
        <v>15.175959990290147</v>
      </c>
      <c r="CW9" s="80">
        <f>CV9/$P9</f>
        <v>8.6682770232624252E-3</v>
      </c>
      <c r="CX9" s="3">
        <f>$AM9*CW9</f>
        <v>3.90384832181003E-13</v>
      </c>
      <c r="CY9" s="80">
        <f>$AR9-CX9</f>
        <v>1.1488330338279375E-12</v>
      </c>
      <c r="CZ9" s="3">
        <f t="shared" si="25"/>
        <v>1.5392178660089405E-12</v>
      </c>
      <c r="DA9" s="171"/>
      <c r="DB9" s="100">
        <f>CY9*0.082*(273+$F9)/$AI9</f>
        <v>15.175829542377544</v>
      </c>
      <c r="DC9" s="80">
        <f>DB9/$P9</f>
        <v>8.6682025134031289E-3</v>
      </c>
      <c r="DD9" s="3">
        <f>$AM9*DC9</f>
        <v>3.9038147655233083E-13</v>
      </c>
      <c r="DE9" s="80">
        <f>$AR9-DD9</f>
        <v>1.1488363894566096E-12</v>
      </c>
      <c r="DF9" s="3">
        <f t="shared" si="26"/>
        <v>1.5392178660089405E-12</v>
      </c>
      <c r="DG9" s="171"/>
      <c r="DH9" s="100">
        <f>DE9*0.082*(273+$F9)/$AI9</f>
        <v>15.175873869487956</v>
      </c>
      <c r="DI9" s="80">
        <f>DH9/$P9</f>
        <v>8.6682278323729316E-3</v>
      </c>
      <c r="DJ9" s="3">
        <f>$AM9*DI9</f>
        <v>3.90382616818355E-13</v>
      </c>
      <c r="DK9" s="80">
        <f>$AR9-DJ9</f>
        <v>1.1488352491905855E-12</v>
      </c>
      <c r="DL9" s="3">
        <f t="shared" si="27"/>
        <v>1.5392178660089405E-12</v>
      </c>
      <c r="DM9" s="171"/>
      <c r="DN9" s="100">
        <f>DK9*0.082*(273+$F9)/$AI9</f>
        <v>15.175858806826712</v>
      </c>
      <c r="DO9" s="80">
        <f>DN9/$P9</f>
        <v>8.6682192288104233E-3</v>
      </c>
      <c r="DP9" s="3">
        <f>$AM9*DO9</f>
        <v>3.9038222934800802E-13</v>
      </c>
      <c r="DQ9" s="80">
        <f>$AR9-DP9</f>
        <v>1.1488356366609324E-12</v>
      </c>
      <c r="DR9" s="3">
        <f t="shared" si="28"/>
        <v>1.5392178660089405E-12</v>
      </c>
      <c r="DS9" s="171"/>
      <c r="DT9" s="100">
        <f>DQ9*0.082*(273+$F9)/$AI9</f>
        <v>15.175863925224045</v>
      </c>
      <c r="DU9" s="80">
        <f>DT9/$P9</f>
        <v>8.6682221523609621E-3</v>
      </c>
      <c r="DV9" s="3">
        <f>$AM9*DU9</f>
        <v>3.9038236101313401E-13</v>
      </c>
      <c r="DW9" s="80">
        <f>$AR9-DV9</f>
        <v>1.1488355049958066E-12</v>
      </c>
      <c r="DX9" s="3">
        <f t="shared" si="29"/>
        <v>1.5392178660089405E-12</v>
      </c>
      <c r="DY9" s="171"/>
      <c r="DZ9" s="100">
        <f>DW9*0.082*(273+$F9)/$AI9</f>
        <v>15.175862185956939</v>
      </c>
      <c r="EA9" s="80">
        <f>DZ9/$P9</f>
        <v>8.6682211589181029E-3</v>
      </c>
      <c r="EB9" s="3">
        <f>$AM9*EA9</f>
        <v>3.9038231627240608E-13</v>
      </c>
      <c r="EC9" s="80">
        <f>$AR9-EB9</f>
        <v>1.1488355497365345E-12</v>
      </c>
      <c r="ED9" s="3">
        <f t="shared" si="30"/>
        <v>1.5392178660089405E-12</v>
      </c>
      <c r="EE9" s="186">
        <f t="shared" si="31"/>
        <v>15.175862185956939</v>
      </c>
      <c r="EF9" s="187">
        <f>DR9/O9/AM9</f>
        <v>59.836107413263811</v>
      </c>
    </row>
    <row r="10" spans="1:166" ht="16" thickBot="1">
      <c r="A10" s="44"/>
      <c r="B10" s="44"/>
      <c r="C10" s="45"/>
      <c r="D10" s="6" t="s">
        <v>161</v>
      </c>
      <c r="E10" s="10">
        <v>0.11600000000000001</v>
      </c>
      <c r="F10" s="6">
        <v>-14.8</v>
      </c>
      <c r="G10" s="6">
        <f t="shared" si="32"/>
        <v>177.76102399999996</v>
      </c>
      <c r="H10" s="6">
        <v>1.3239178632534184E-2</v>
      </c>
      <c r="I10" s="6">
        <f t="shared" si="0"/>
        <v>6.028776679882256</v>
      </c>
      <c r="J10" s="122"/>
      <c r="K10" s="54">
        <f>LN((298.15-F10)/(273.15+F10))</f>
        <v>0.19172817863751695</v>
      </c>
      <c r="L10" s="71">
        <f t="shared" si="1"/>
        <v>1.5666434812120744E-4</v>
      </c>
      <c r="M10" s="71">
        <f t="shared" si="2"/>
        <v>2.4234410203490857E-4</v>
      </c>
      <c r="N10" s="71">
        <f t="shared" si="3"/>
        <v>7.4749826779457497E-6</v>
      </c>
      <c r="O10" s="50">
        <f>SUM(L10:N10)</f>
        <v>4.0648343283406174E-4</v>
      </c>
      <c r="P10" s="50">
        <f>1/O10</f>
        <v>2460.1248641989027</v>
      </c>
      <c r="Q10" s="19"/>
      <c r="R10" s="57">
        <f t="shared" si="4"/>
        <v>8.2156868965547025E-2</v>
      </c>
      <c r="S10" s="49">
        <v>6.0288595899999993E-6</v>
      </c>
      <c r="T10" s="12">
        <f>2*R10/S10/100000</f>
        <v>0.27254530558920192</v>
      </c>
      <c r="U10" s="67">
        <f t="shared" si="33"/>
        <v>1.272545305589202</v>
      </c>
      <c r="V10" s="19"/>
      <c r="W10" s="61"/>
      <c r="X10" s="50"/>
      <c r="Y10" s="13"/>
      <c r="Z10" s="19"/>
      <c r="AA10" s="20">
        <f>U10/P10</f>
        <v>5.1726858425276898E-4</v>
      </c>
      <c r="AB10" s="2">
        <f>AA10*AM10</f>
        <v>1.3647191713399321E-14</v>
      </c>
      <c r="AC10" s="2">
        <f t="shared" si="5"/>
        <v>1.5255706742955411E-12</v>
      </c>
      <c r="AD10" s="17">
        <f t="shared" si="6"/>
        <v>1.5392178660089405E-12</v>
      </c>
      <c r="AE10" s="19"/>
      <c r="AF10" s="70">
        <f>AC10*0.082*(273+F10)/AI10</f>
        <v>35.206960186083684</v>
      </c>
      <c r="AG10" s="167"/>
      <c r="AH10" s="152">
        <v>917.43201837749655</v>
      </c>
      <c r="AI10" s="153">
        <f t="shared" si="7"/>
        <v>9.1743201837749651E-13</v>
      </c>
      <c r="AJ10" s="152">
        <v>27372.518112635593</v>
      </c>
      <c r="AK10" s="154">
        <f t="shared" si="8"/>
        <v>2.7372518112635592E-11</v>
      </c>
      <c r="AL10" s="154">
        <f>AK10-AI10</f>
        <v>2.6455086094258095E-11</v>
      </c>
      <c r="AM10" s="153">
        <f>AL$6*I10/100</f>
        <v>2.6383182990155209E-11</v>
      </c>
      <c r="AN10" s="141"/>
      <c r="AO10" s="79">
        <f>AF10/$P10</f>
        <v>1.4311046036091435E-2</v>
      </c>
      <c r="AP10" s="80">
        <f>$AM10*AO10</f>
        <v>3.7757094635073568E-13</v>
      </c>
      <c r="AQ10" s="80">
        <f>AD10-AP10</f>
        <v>1.1616469196582048E-12</v>
      </c>
      <c r="AR10" s="84">
        <f>AP10+AQ10</f>
        <v>1.5392178660089405E-12</v>
      </c>
      <c r="AS10" s="171"/>
      <c r="AT10" s="88">
        <f>AQ10*0.082*(273+F10)/AI10</f>
        <v>26.808365905157789</v>
      </c>
      <c r="AU10" s="80">
        <f>AT10/$P10</f>
        <v>1.0897156601800158E-2</v>
      </c>
      <c r="AV10" s="86">
        <f t="shared" si="10"/>
        <v>2.8750167669767148E-13</v>
      </c>
      <c r="AW10" s="80">
        <f>AR10-AV10</f>
        <v>1.2517161893112691E-12</v>
      </c>
      <c r="AX10" s="86">
        <f t="shared" si="11"/>
        <v>1.5392178660089405E-12</v>
      </c>
      <c r="AY10" s="173"/>
      <c r="AZ10" s="100">
        <f>AW10*0.082*(273+$F10)/$AI10</f>
        <v>28.886975073578895</v>
      </c>
      <c r="BA10" s="80">
        <f>AZ10/$P10</f>
        <v>1.1742076792100323E-2</v>
      </c>
      <c r="BB10" s="3">
        <f t="shared" si="12"/>
        <v>3.0979336069043751E-13</v>
      </c>
      <c r="BC10" s="80">
        <f>$AR10-BB10</f>
        <v>1.2294245053185029E-12</v>
      </c>
      <c r="BD10" s="3">
        <f t="shared" si="13"/>
        <v>1.5392178660089405E-12</v>
      </c>
      <c r="BE10" s="171"/>
      <c r="BF10" s="100">
        <f>BC10*0.082*(273+$F10)/$AI10</f>
        <v>28.372529925912112</v>
      </c>
      <c r="BG10" s="80">
        <f>BF10/$P10</f>
        <v>1.1532963362471903E-2</v>
      </c>
      <c r="BH10" s="3">
        <f t="shared" si="14"/>
        <v>3.0427628281085197E-13</v>
      </c>
      <c r="BI10" s="80">
        <f>$AR10-BH10</f>
        <v>1.2349415831980886E-12</v>
      </c>
      <c r="BJ10" s="3">
        <f t="shared" si="15"/>
        <v>1.5392178660089405E-12</v>
      </c>
      <c r="BK10" s="171"/>
      <c r="BL10" s="100">
        <f>BI10*0.082*(273+$F10)/$AI10</f>
        <v>28.499852471188351</v>
      </c>
      <c r="BM10" s="80">
        <f>BL10/$P10</f>
        <v>1.1584717867752959E-2</v>
      </c>
      <c r="BN10" s="3">
        <f t="shared" si="16"/>
        <v>3.0564173139424698E-13</v>
      </c>
      <c r="BO10" s="80">
        <f>$AR10-BN10</f>
        <v>1.2335761346146935E-12</v>
      </c>
      <c r="BP10" s="3">
        <f t="shared" si="17"/>
        <v>1.5392178660089405E-12</v>
      </c>
      <c r="BQ10" s="171"/>
      <c r="BR10" s="100">
        <f>BO10*0.082*(273+$F10)/$AI10</f>
        <v>28.468340791839942</v>
      </c>
      <c r="BS10" s="80">
        <f>BR10/$P10</f>
        <v>1.1571908892157052E-2</v>
      </c>
      <c r="BT10" s="3">
        <f t="shared" si="18"/>
        <v>3.0530378984718374E-13</v>
      </c>
      <c r="BU10" s="80">
        <f>$AR10-BT10</f>
        <v>1.2339140761617569E-12</v>
      </c>
      <c r="BV10" s="3">
        <f t="shared" si="19"/>
        <v>1.5392178660089405E-12</v>
      </c>
      <c r="BW10" s="171"/>
      <c r="BX10" s="100">
        <f>BU10*0.082*(273+$F10)/$AI10</f>
        <v>28.476139771456658</v>
      </c>
      <c r="BY10" s="80">
        <f>BX10/$P10</f>
        <v>1.1575079048164258E-2</v>
      </c>
      <c r="BZ10" s="3">
        <f t="shared" si="20"/>
        <v>3.0538742865322919E-13</v>
      </c>
      <c r="CA10" s="80">
        <f>$AR10-BZ10</f>
        <v>1.2338304373557114E-12</v>
      </c>
      <c r="CB10" s="3">
        <f t="shared" si="21"/>
        <v>1.5392178660089405E-12</v>
      </c>
      <c r="CC10" s="171"/>
      <c r="CD10" s="100">
        <f>CA10*0.082*(273+$F10)/$AI10</f>
        <v>28.474209563853645</v>
      </c>
      <c r="CE10" s="80">
        <f>CD10/$P10</f>
        <v>1.1574294450751702E-2</v>
      </c>
      <c r="CF10" s="3">
        <f>$AM10*CE10</f>
        <v>3.0536672847612012E-13</v>
      </c>
      <c r="CG10" s="80">
        <f>$AR10-CF10</f>
        <v>1.2338511375328203E-12</v>
      </c>
      <c r="CH10" s="3">
        <f t="shared" si="22"/>
        <v>1.5392178660089405E-12</v>
      </c>
      <c r="CI10" s="171"/>
      <c r="CJ10" s="100">
        <f>CG10*0.082*(273+$F10)/$AI10</f>
        <v>28.474687280372191</v>
      </c>
      <c r="CK10" s="80">
        <f>CJ10/$P10</f>
        <v>1.1574488634602082E-2</v>
      </c>
      <c r="CL10" s="3">
        <f>$AM10*CK10</f>
        <v>3.0537185166417844E-13</v>
      </c>
      <c r="CM10" s="80">
        <f>$AR10-CL10</f>
        <v>1.233846014344762E-12</v>
      </c>
      <c r="CN10" s="3">
        <f t="shared" si="23"/>
        <v>1.5392178660089405E-12</v>
      </c>
      <c r="CO10" s="171"/>
      <c r="CP10" s="100">
        <f>CM10*0.082*(273+$F10)/$AI10</f>
        <v>28.474569047974942</v>
      </c>
      <c r="CQ10" s="80">
        <f>CP10/$P10</f>
        <v>1.1574440575091376E-2</v>
      </c>
      <c r="CR10" s="3">
        <f>$AM10*CQ10</f>
        <v>3.0537058370131306E-13</v>
      </c>
      <c r="CS10" s="80">
        <f>$AR10-CR10</f>
        <v>1.2338472823076274E-12</v>
      </c>
      <c r="CT10" s="3">
        <f t="shared" si="24"/>
        <v>1.5392178660089405E-12</v>
      </c>
      <c r="CU10" s="171"/>
      <c r="CV10" s="100">
        <f>CS10*0.082*(273+$F10)/$AI10</f>
        <v>28.474598309889103</v>
      </c>
      <c r="CW10" s="80">
        <f>CV10/$P10</f>
        <v>1.1574452469574696E-2</v>
      </c>
      <c r="CX10" s="3">
        <f>$AM10*CW10</f>
        <v>3.0537089751564306E-13</v>
      </c>
      <c r="CY10" s="80">
        <f>$AR10-CX10</f>
        <v>1.2338469684932974E-12</v>
      </c>
      <c r="CZ10" s="3">
        <f t="shared" si="25"/>
        <v>1.5392178660089405E-12</v>
      </c>
      <c r="DA10" s="171"/>
      <c r="DB10" s="100">
        <f>CY10*0.082*(273+$F10)/$AI10</f>
        <v>28.474591067714876</v>
      </c>
      <c r="DC10" s="80">
        <f>DB10/$P10</f>
        <v>1.1574449525750855E-2</v>
      </c>
      <c r="DD10" s="3">
        <f>$AM10*DC10</f>
        <v>3.0537081984819996E-13</v>
      </c>
      <c r="DE10" s="80">
        <f>$AR10-DD10</f>
        <v>1.2338470461607405E-12</v>
      </c>
      <c r="DF10" s="3">
        <f t="shared" si="26"/>
        <v>1.5392178660089405E-12</v>
      </c>
      <c r="DG10" s="171"/>
      <c r="DH10" s="100">
        <f>DE10*0.082*(273+$F10)/$AI10</f>
        <v>28.474592860115987</v>
      </c>
      <c r="DI10" s="80">
        <f>DH10/$P10</f>
        <v>1.1574450254332212E-2</v>
      </c>
      <c r="DJ10" s="3">
        <f>$AM10*DI10</f>
        <v>3.0537083907049526E-13</v>
      </c>
      <c r="DK10" s="80">
        <f>$AR10-DJ10</f>
        <v>1.2338470269384452E-12</v>
      </c>
      <c r="DL10" s="3">
        <f t="shared" si="27"/>
        <v>1.5392178660089405E-12</v>
      </c>
      <c r="DM10" s="171"/>
      <c r="DN10" s="100">
        <f>DK10*0.082*(273+$F10)/$AI10</f>
        <v>28.474592416505867</v>
      </c>
      <c r="DO10" s="80">
        <f>DN10/$P10</f>
        <v>1.1574450074012047E-2</v>
      </c>
      <c r="DP10" s="3">
        <f>$AM10*DO10</f>
        <v>3.0537083431307532E-13</v>
      </c>
      <c r="DQ10" s="80">
        <f>$AR10-DP10</f>
        <v>1.2338470316958652E-12</v>
      </c>
      <c r="DR10" s="3">
        <f t="shared" si="28"/>
        <v>1.5392178660089405E-12</v>
      </c>
      <c r="DS10" s="171"/>
      <c r="DT10" s="100">
        <f>DQ10*0.082*(273+$F10)/$AI10</f>
        <v>28.474592526297108</v>
      </c>
      <c r="DU10" s="80">
        <f>DT10/$P10</f>
        <v>1.1574450118640368E-2</v>
      </c>
      <c r="DV10" s="3">
        <f>$AM10*DU10</f>
        <v>3.053708354905125E-13</v>
      </c>
      <c r="DW10" s="80">
        <f>$AR10-DV10</f>
        <v>1.233847030518428E-12</v>
      </c>
      <c r="DX10" s="3">
        <f t="shared" si="29"/>
        <v>1.5392178660089405E-12</v>
      </c>
      <c r="DY10" s="171"/>
      <c r="DZ10" s="100">
        <f>DW10*0.082*(273+$F10)/$AI10</f>
        <v>28.474592499124341</v>
      </c>
      <c r="EA10" s="80">
        <f>DZ10/$P10</f>
        <v>1.1574450107595087E-2</v>
      </c>
      <c r="EB10" s="3">
        <f>$AM10*EA10</f>
        <v>3.0537083519910284E-13</v>
      </c>
      <c r="EC10" s="80">
        <f>$AR10-EB10</f>
        <v>1.2338470308098377E-12</v>
      </c>
      <c r="ED10" s="3">
        <f t="shared" si="30"/>
        <v>1.5392178660089405E-12</v>
      </c>
      <c r="EE10" s="186">
        <f t="shared" si="31"/>
        <v>28.474592499124341</v>
      </c>
      <c r="EF10" s="187">
        <f>DR10/O10/AM10</f>
        <v>143.5258264706253</v>
      </c>
    </row>
    <row r="11" spans="1:166">
      <c r="A11" s="29" t="s">
        <v>5</v>
      </c>
      <c r="B11" s="30" t="s">
        <v>6</v>
      </c>
      <c r="C11" s="31">
        <v>5.8081800000000001</v>
      </c>
      <c r="D11" s="6" t="s">
        <v>161</v>
      </c>
      <c r="E11" s="10">
        <v>1.1160000000000001</v>
      </c>
      <c r="F11" s="6">
        <v>-17.900000000000002</v>
      </c>
      <c r="G11" s="6">
        <f t="shared" si="32"/>
        <v>196.67750299999997</v>
      </c>
      <c r="H11" s="6">
        <v>1.1058022585952319E-2</v>
      </c>
      <c r="I11" s="6">
        <f>H11/H$6*100</f>
        <v>5.035535099433857</v>
      </c>
      <c r="J11" s="122"/>
      <c r="K11" s="54">
        <f>LN((298.15-F11)/(273.15+F11))</f>
        <v>0.21365697187353275</v>
      </c>
      <c r="L11" s="71">
        <f t="shared" si="1"/>
        <v>1.4275262081488388E-4</v>
      </c>
      <c r="M11" s="71">
        <f t="shared" si="2"/>
        <v>2.1386290820726595E-4</v>
      </c>
      <c r="N11" s="71">
        <f t="shared" si="3"/>
        <v>6.7535081418646686E-6</v>
      </c>
      <c r="O11" s="50">
        <f>SUM(L11:N11)</f>
        <v>3.6336903716401448E-4</v>
      </c>
      <c r="P11" s="50">
        <f>1/O11</f>
        <v>2752.0231437568204</v>
      </c>
      <c r="Q11" s="19"/>
      <c r="R11" s="57">
        <f t="shared" si="4"/>
        <v>8.3241238551565594E-2</v>
      </c>
      <c r="S11" s="49">
        <v>5.2490429041985799E-6</v>
      </c>
      <c r="T11" s="12">
        <f>2*R11/S11/100000</f>
        <v>0.31716730105209456</v>
      </c>
      <c r="U11" s="67">
        <f t="shared" si="33"/>
        <v>1.3171673010520946</v>
      </c>
      <c r="V11" s="19"/>
      <c r="W11" s="61"/>
      <c r="X11" s="50"/>
      <c r="Y11" s="13"/>
      <c r="Z11" s="19"/>
      <c r="AA11" s="20">
        <f>U11/P11</f>
        <v>4.7861781396722319E-4</v>
      </c>
      <c r="AB11" s="2">
        <f>AA11*AM11</f>
        <v>1.0547085804111459E-14</v>
      </c>
      <c r="AC11" s="2">
        <f t="shared" si="5"/>
        <v>1.5286707802048291E-12</v>
      </c>
      <c r="AD11" s="17">
        <f t="shared" si="6"/>
        <v>1.5392178660089405E-12</v>
      </c>
      <c r="AE11" s="19"/>
      <c r="AF11" s="70">
        <f>AC11*0.082*(273+F11)/AI11</f>
        <v>52.81162403552338</v>
      </c>
      <c r="AG11" s="167"/>
      <c r="AH11" s="152">
        <v>605.49247818948947</v>
      </c>
      <c r="AI11" s="153">
        <f t="shared" si="7"/>
        <v>6.0549247818948949E-13</v>
      </c>
      <c r="AJ11" s="152">
        <f>AJ10*I11/I10</f>
        <v>22862.892927518005</v>
      </c>
      <c r="AK11" s="154">
        <f t="shared" si="8"/>
        <v>2.2862892927518007E-11</v>
      </c>
      <c r="AL11" s="154">
        <f>AK11-AI11</f>
        <v>2.2257400449328516E-11</v>
      </c>
      <c r="AM11" s="153">
        <f>AL$6*I11/100</f>
        <v>2.2036550868609638E-11</v>
      </c>
      <c r="AN11" s="141"/>
      <c r="AO11" s="79">
        <f>AF11/$P11</f>
        <v>1.9190108976856055E-2</v>
      </c>
      <c r="AP11" s="80">
        <f>$AM11*AO11</f>
        <v>4.2288381264265093E-13</v>
      </c>
      <c r="AQ11" s="80">
        <f>AD11-AP11</f>
        <v>1.1163340533662895E-12</v>
      </c>
      <c r="AR11" s="84">
        <f>AP11+AQ11</f>
        <v>1.5392178660089405E-12</v>
      </c>
      <c r="AS11" s="171"/>
      <c r="AT11" s="88">
        <f>AQ11*0.082*(273+F11)/AI11</f>
        <v>38.566455961520269</v>
      </c>
      <c r="AU11" s="80">
        <f>AT11/$P11</f>
        <v>1.4013855969565985E-2</v>
      </c>
      <c r="AV11" s="86">
        <f t="shared" si="10"/>
        <v>3.0881704993870968E-13</v>
      </c>
      <c r="AW11" s="80">
        <f>AR11-AV11</f>
        <v>1.2304008160702308E-12</v>
      </c>
      <c r="AX11" s="86">
        <f>AV11+AW11</f>
        <v>1.5392178660089405E-12</v>
      </c>
      <c r="AY11" s="173"/>
      <c r="AZ11" s="100">
        <f>AW11*0.082*(273+$F11)/$AI11</f>
        <v>42.507167764792023</v>
      </c>
      <c r="BA11" s="80">
        <f>AZ11/$P11</f>
        <v>1.544578862326171E-2</v>
      </c>
      <c r="BB11" s="3">
        <f t="shared" si="12"/>
        <v>3.403719067022987E-13</v>
      </c>
      <c r="BC11" s="80">
        <f>$AR11-BB11</f>
        <v>1.1988459593066418E-12</v>
      </c>
      <c r="BD11" s="3">
        <f>BB11+BC11</f>
        <v>1.5392178660089405E-12</v>
      </c>
      <c r="BE11" s="171"/>
      <c r="BF11" s="100">
        <f>BC11*0.082*(273+$F11)/$AI11</f>
        <v>41.417029028922308</v>
      </c>
      <c r="BG11" s="80">
        <f>BF11/$P11</f>
        <v>1.5049665960433535E-2</v>
      </c>
      <c r="BH11" s="3">
        <f t="shared" si="14"/>
        <v>3.316427294926765E-13</v>
      </c>
      <c r="BI11" s="80">
        <f>$AR11-BH11</f>
        <v>1.207575136516264E-12</v>
      </c>
      <c r="BJ11" s="3">
        <f>BH11+BI11</f>
        <v>1.5392178660089405E-12</v>
      </c>
      <c r="BK11" s="171"/>
      <c r="BL11" s="100">
        <f>BI11*0.082*(273+$F11)/$AI11</f>
        <v>41.718599537696115</v>
      </c>
      <c r="BM11" s="80">
        <f>BL11/$P11</f>
        <v>1.5159247345843736E-2</v>
      </c>
      <c r="BN11" s="3">
        <f t="shared" si="16"/>
        <v>3.3405752526652111E-13</v>
      </c>
      <c r="BO11" s="80">
        <f>$AR11-BN11</f>
        <v>1.2051603407424194E-12</v>
      </c>
      <c r="BP11" s="3">
        <f>BN11+BO11</f>
        <v>1.5392178660089405E-12</v>
      </c>
      <c r="BQ11" s="171"/>
      <c r="BR11" s="100">
        <f>BO11*0.082*(273+$F11)/$AI11</f>
        <v>41.635174585651342</v>
      </c>
      <c r="BS11" s="80">
        <f>BR11/$P11</f>
        <v>1.5128933301343774E-2</v>
      </c>
      <c r="BT11" s="3">
        <f t="shared" si="18"/>
        <v>3.3338950828286439E-13</v>
      </c>
      <c r="BU11" s="80">
        <f>$AR11-BT11</f>
        <v>1.2058283577260761E-12</v>
      </c>
      <c r="BV11" s="3">
        <f>BT11+BU11</f>
        <v>1.5392178660089405E-12</v>
      </c>
      <c r="BW11" s="171"/>
      <c r="BX11" s="100">
        <f>BU11*0.082*(273+$F11)/$AI11</f>
        <v>41.658252845697291</v>
      </c>
      <c r="BY11" s="80">
        <f>BX11/$P11</f>
        <v>1.5137319226476089E-2</v>
      </c>
      <c r="BZ11" s="3">
        <f t="shared" si="20"/>
        <v>3.3357430514862302E-13</v>
      </c>
      <c r="CA11" s="80">
        <f>$AR11-BZ11</f>
        <v>1.2056435608603175E-12</v>
      </c>
      <c r="CB11" s="3">
        <f>BZ11+CA11</f>
        <v>1.5392178660089405E-12</v>
      </c>
      <c r="CC11" s="171"/>
      <c r="CD11" s="100">
        <f>CA11*0.082*(273+$F11)/$AI11</f>
        <v>41.651868591661845</v>
      </c>
      <c r="CE11" s="80">
        <f>CD11/$P11</f>
        <v>1.513499938623422E-2</v>
      </c>
      <c r="CF11" s="3">
        <f>$AM11*CE11</f>
        <v>3.3352318387112604E-13</v>
      </c>
      <c r="CG11" s="80">
        <f>$AR11-CF11</f>
        <v>1.2056946821378144E-12</v>
      </c>
      <c r="CH11" s="3">
        <f>CF11+CG11</f>
        <v>1.5392178660089405E-12</v>
      </c>
      <c r="CI11" s="171"/>
      <c r="CJ11" s="100">
        <f>CG11*0.082*(273+$F11)/$AI11</f>
        <v>41.653634699657331</v>
      </c>
      <c r="CK11" s="80">
        <f>CJ11/$P11</f>
        <v>1.5135641135196068E-2</v>
      </c>
      <c r="CL11" s="3">
        <f>$AM11*CK11</f>
        <v>3.3353732580476866E-13</v>
      </c>
      <c r="CM11" s="80">
        <f>$AR11-CL11</f>
        <v>1.2056805402041718E-12</v>
      </c>
      <c r="CN11" s="3">
        <f t="shared" si="23"/>
        <v>1.5392178660089405E-12</v>
      </c>
      <c r="CO11" s="171"/>
      <c r="CP11" s="100">
        <f>CM11*0.082*(273+$F11)/$AI11</f>
        <v>41.653146132405091</v>
      </c>
      <c r="CQ11" s="80">
        <f>CP11/$P11</f>
        <v>1.513546360498403E-2</v>
      </c>
      <c r="CR11" s="3">
        <f>$AM11*CQ11</f>
        <v>3.3353341365122038E-13</v>
      </c>
      <c r="CS11" s="80">
        <f>$AR11-CR11</f>
        <v>1.2056844523577201E-12</v>
      </c>
      <c r="CT11" s="3">
        <f t="shared" si="24"/>
        <v>1.5392178660089405E-12</v>
      </c>
      <c r="CU11" s="171"/>
      <c r="CV11" s="100">
        <f>CS11*0.082*(273+$F11)/$AI11</f>
        <v>41.653281287197764</v>
      </c>
      <c r="CW11" s="80">
        <f>CV11/$P11</f>
        <v>1.5135512716050913E-2</v>
      </c>
      <c r="CX11" s="3">
        <f>$AM11*CW11</f>
        <v>3.33534495889744E-13</v>
      </c>
      <c r="CY11" s="80">
        <f>$AR11-CX11</f>
        <v>1.2056833701191965E-12</v>
      </c>
      <c r="CZ11" s="3">
        <f t="shared" si="25"/>
        <v>1.5392178660089405E-12</v>
      </c>
      <c r="DA11" s="171"/>
      <c r="DB11" s="100">
        <f>CY11*0.082*(273+$F11)/$AI11</f>
        <v>41.653243898654218</v>
      </c>
      <c r="DC11" s="80">
        <f>DB11/$P11</f>
        <v>1.5135499130211843E-2</v>
      </c>
      <c r="DD11" s="3">
        <f>$AM11*DC11</f>
        <v>3.335341965047102E-13</v>
      </c>
      <c r="DE11" s="80">
        <f>$AR11-DD11</f>
        <v>1.2056836695042303E-12</v>
      </c>
      <c r="DF11" s="3">
        <f t="shared" si="26"/>
        <v>1.5392178660089405E-12</v>
      </c>
      <c r="DG11" s="171"/>
      <c r="DH11" s="100">
        <f>DE11*0.082*(273+$F11)/$AI11</f>
        <v>41.653254241633263</v>
      </c>
      <c r="DI11" s="80">
        <f>DH11/$P11</f>
        <v>1.513550288853018E-2</v>
      </c>
      <c r="DJ11" s="3">
        <f>$AM11*DI11</f>
        <v>3.3353427932508341E-13</v>
      </c>
      <c r="DK11" s="80">
        <f>$AR11-DJ11</f>
        <v>1.2056835866838571E-12</v>
      </c>
      <c r="DL11" s="3">
        <f t="shared" si="27"/>
        <v>1.5392178660089405E-12</v>
      </c>
      <c r="DM11" s="171"/>
      <c r="DN11" s="100">
        <f>DK11*0.082*(273+$F11)/$AI11</f>
        <v>41.653251380403454</v>
      </c>
      <c r="DO11" s="80">
        <f>DN11/$P11</f>
        <v>1.5135501848847859E-2</v>
      </c>
      <c r="DP11" s="3">
        <f>$AM11*DO11</f>
        <v>3.3353425641407108E-13</v>
      </c>
      <c r="DQ11" s="80">
        <f>$AR11-DP11</f>
        <v>1.2056836095948694E-12</v>
      </c>
      <c r="DR11" s="3">
        <f t="shared" si="28"/>
        <v>1.5392178660089405E-12</v>
      </c>
      <c r="DS11" s="171"/>
      <c r="DT11" s="100">
        <f>DQ11*0.082*(273+$F11)/$AI11</f>
        <v>41.653252171919704</v>
      </c>
      <c r="DU11" s="80">
        <f>DT11/$P11</f>
        <v>1.5135502136460357E-2</v>
      </c>
      <c r="DV11" s="3">
        <f>$AM11*DU11</f>
        <v>3.3353426275205853E-13</v>
      </c>
      <c r="DW11" s="80">
        <f>$AR11-DV11</f>
        <v>1.2056836032568819E-12</v>
      </c>
      <c r="DX11" s="3">
        <f t="shared" si="29"/>
        <v>1.5392178660089405E-12</v>
      </c>
      <c r="DY11" s="171"/>
      <c r="DZ11" s="100">
        <f>DW11*0.082*(273+$F11)/$AI11</f>
        <v>41.65325195295862</v>
      </c>
      <c r="EA11" s="80">
        <f>DZ11/$P11</f>
        <v>1.5135502056896679E-2</v>
      </c>
      <c r="EB11" s="3">
        <f>$AM11*EA11</f>
        <v>3.3353426099874946E-13</v>
      </c>
      <c r="EC11" s="80">
        <f>$AR11-EB11</f>
        <v>1.205683605010191E-12</v>
      </c>
      <c r="ED11" s="3">
        <f t="shared" si="30"/>
        <v>1.5392178660089405E-12</v>
      </c>
      <c r="EE11" s="186">
        <f t="shared" si="31"/>
        <v>41.65325195295862</v>
      </c>
      <c r="EF11" s="187">
        <f>DR11/O11/AM11</f>
        <v>192.22441913877651</v>
      </c>
    </row>
    <row r="12" spans="1:166">
      <c r="A12" s="32"/>
      <c r="B12" s="27" t="s">
        <v>7</v>
      </c>
      <c r="C12" s="28">
        <v>3.2068400000000001</v>
      </c>
      <c r="D12" s="6" t="s">
        <v>161</v>
      </c>
      <c r="E12" s="10">
        <v>0.11600000000000001</v>
      </c>
      <c r="F12" s="6">
        <v>-21</v>
      </c>
      <c r="G12" s="6">
        <f t="shared" si="32"/>
        <v>216.11099999999993</v>
      </c>
      <c r="H12" s="6">
        <v>9.339086034430101E-3</v>
      </c>
      <c r="I12" s="6">
        <f>H12/H$6*100</f>
        <v>4.2527762226446315</v>
      </c>
      <c r="J12" s="122"/>
      <c r="K12" s="54">
        <f>LN((298.15-F12)/(273.15+F12))</f>
        <v>0.23563706317933206</v>
      </c>
      <c r="L12" s="71">
        <f t="shared" si="1"/>
        <v>1.2891670422879447E-4</v>
      </c>
      <c r="M12" s="71">
        <f t="shared" si="2"/>
        <v>1.8634668150787134E-4</v>
      </c>
      <c r="N12" s="71">
        <f t="shared" si="3"/>
        <v>6.038362431675E-6</v>
      </c>
      <c r="O12" s="50">
        <f>SUM(L12:N12)</f>
        <v>3.2130174816834078E-4</v>
      </c>
      <c r="P12" s="50">
        <f>1/O12</f>
        <v>3112.3391195371473</v>
      </c>
      <c r="Q12" s="19"/>
      <c r="R12" s="57">
        <f t="shared" si="4"/>
        <v>8.4374485832990009E-2</v>
      </c>
      <c r="S12" s="49">
        <v>4.1235634566666677E-6</v>
      </c>
      <c r="T12" s="12">
        <f>2*R12/S12/100000</f>
        <v>0.40923093203078847</v>
      </c>
      <c r="U12" s="67">
        <f t="shared" si="33"/>
        <v>1.4092309320307885</v>
      </c>
      <c r="V12" s="19"/>
      <c r="W12" s="61"/>
      <c r="X12" s="50"/>
      <c r="Y12" s="13"/>
      <c r="Z12" s="19"/>
      <c r="AA12" s="20">
        <f>U12/P12</f>
        <v>4.5278836203439257E-4</v>
      </c>
      <c r="AB12" s="2">
        <f>AA12*AM12</f>
        <v>8.4268600159933177E-15</v>
      </c>
      <c r="AC12" s="2">
        <f>AD12-AB12</f>
        <v>1.5307910059929471E-12</v>
      </c>
      <c r="AD12" s="17">
        <f t="shared" si="6"/>
        <v>1.5392178660089405E-12</v>
      </c>
      <c r="AE12" s="19"/>
      <c r="AF12" s="70">
        <f>AC12*0.082*(273+F12)/AI12</f>
        <v>107.75659601021779</v>
      </c>
      <c r="AG12" s="167"/>
      <c r="AH12" s="152">
        <v>293.55293800148252</v>
      </c>
      <c r="AI12" s="153">
        <f t="shared" si="7"/>
        <v>2.9355293800148251E-13</v>
      </c>
      <c r="AJ12" s="152">
        <v>21530.241093878874</v>
      </c>
      <c r="AK12" s="154">
        <f>AJ12/1000000000000000</f>
        <v>2.1530241093878876E-11</v>
      </c>
      <c r="AL12" s="154">
        <f>AK12-AI12</f>
        <v>2.1236688155877391E-11</v>
      </c>
      <c r="AM12" s="153">
        <f>AL$6*I12/100</f>
        <v>1.8611034917353368E-11</v>
      </c>
      <c r="AN12" s="141"/>
      <c r="AO12" s="79">
        <f>AF12/$P12</f>
        <v>3.4622382674752629E-2</v>
      </c>
      <c r="AP12" s="80">
        <f>$AM12*AO12</f>
        <v>6.4435837288179145E-13</v>
      </c>
      <c r="AQ12" s="80">
        <f>AD12-AP12</f>
        <v>8.9485949312714905E-13</v>
      </c>
      <c r="AR12" s="84">
        <f t="shared" si="9"/>
        <v>1.5392178660089405E-12</v>
      </c>
      <c r="AS12" s="171"/>
      <c r="AT12" s="88">
        <f>AQ12*0.082*(273+F12)/AI12</f>
        <v>62.991624924176442</v>
      </c>
      <c r="AU12" s="80">
        <f>AT12/$P12</f>
        <v>2.0239319208102319E-2</v>
      </c>
      <c r="AV12" s="86">
        <f t="shared" si="10"/>
        <v>3.7667467648545298E-13</v>
      </c>
      <c r="AW12" s="80">
        <f>AR12-AV12</f>
        <v>1.1625431895234876E-12</v>
      </c>
      <c r="AX12" s="86">
        <f t="shared" si="11"/>
        <v>1.5392178660089405E-12</v>
      </c>
      <c r="AY12" s="173"/>
      <c r="AZ12" s="100">
        <f>AW12*0.082*(273+$F12)/$AI12</f>
        <v>81.834617741730895</v>
      </c>
      <c r="BA12" s="80">
        <f>AZ12/$P12</f>
        <v>2.6293605741106053E-2</v>
      </c>
      <c r="BB12" s="3">
        <f t="shared" si="12"/>
        <v>4.8935121455084774E-13</v>
      </c>
      <c r="BC12" s="80">
        <f>$AR12-BB12</f>
        <v>1.0498666514580928E-12</v>
      </c>
      <c r="BD12" s="3">
        <f t="shared" si="13"/>
        <v>1.5392178660089405E-12</v>
      </c>
      <c r="BE12" s="171"/>
      <c r="BF12" s="100">
        <f>BC12*0.082*(273+$F12)/$AI12</f>
        <v>73.903005820437301</v>
      </c>
      <c r="BG12" s="80">
        <f>BF12/$P12</f>
        <v>2.3745164965001567E-2</v>
      </c>
      <c r="BH12" s="3">
        <f t="shared" si="14"/>
        <v>4.4192209428196003E-13</v>
      </c>
      <c r="BI12" s="80">
        <f>$AR12-BH12</f>
        <v>1.0972957717269806E-12</v>
      </c>
      <c r="BJ12" s="3">
        <f t="shared" si="15"/>
        <v>1.5392178660089405E-12</v>
      </c>
      <c r="BK12" s="171"/>
      <c r="BL12" s="100">
        <f>BI12*0.082*(273+$F12)/$AI12</f>
        <v>77.241672256238218</v>
      </c>
      <c r="BM12" s="80">
        <f>BL12/$P12</f>
        <v>2.4817884327375368E-2</v>
      </c>
      <c r="BN12" s="3">
        <f t="shared" si="16"/>
        <v>4.6188651179161984E-13</v>
      </c>
      <c r="BO12" s="80">
        <f>$AR12-BN12</f>
        <v>1.0773313542173208E-12</v>
      </c>
      <c r="BP12" s="3">
        <f t="shared" si="17"/>
        <v>1.5392178660089405E-12</v>
      </c>
      <c r="BQ12" s="171"/>
      <c r="BR12" s="100">
        <f>BO12*0.082*(273+$F12)/$AI12</f>
        <v>75.836321908773698</v>
      </c>
      <c r="BS12" s="80">
        <f>BR12/$P12</f>
        <v>2.436634280394603E-2</v>
      </c>
      <c r="BT12" s="3">
        <f t="shared" si="18"/>
        <v>4.5348285673244152E-13</v>
      </c>
      <c r="BU12" s="80">
        <f>$AR12-BT12</f>
        <v>1.0857350092764991E-12</v>
      </c>
      <c r="BV12" s="3">
        <f t="shared" si="19"/>
        <v>1.5392178660089405E-12</v>
      </c>
      <c r="BW12" s="171"/>
      <c r="BX12" s="100">
        <f>BU12*0.082*(273+$F12)/$AI12</f>
        <v>76.427878339191665</v>
      </c>
      <c r="BY12" s="80">
        <f>BX12/$P12</f>
        <v>2.4556410919179549E-2</v>
      </c>
      <c r="BZ12" s="3">
        <f t="shared" si="20"/>
        <v>4.5702022106172811E-13</v>
      </c>
      <c r="CA12" s="80">
        <f>$AR12-BZ12</f>
        <v>1.0821976449472123E-12</v>
      </c>
      <c r="CB12" s="3">
        <f t="shared" si="21"/>
        <v>1.5392178660089405E-12</v>
      </c>
      <c r="CC12" s="171"/>
      <c r="CD12" s="100">
        <f>CA12*0.082*(273+$F12)/$AI12</f>
        <v>76.178873519147885</v>
      </c>
      <c r="CE12" s="80">
        <f>CD12/$P12</f>
        <v>2.4476405235197139E-2</v>
      </c>
      <c r="CF12" s="3">
        <f>$AM12*CE12</f>
        <v>4.5553123248354468E-13</v>
      </c>
      <c r="CG12" s="80">
        <f>$AR12-CF12</f>
        <v>1.0836866335253958E-12</v>
      </c>
      <c r="CH12" s="3">
        <f t="shared" si="22"/>
        <v>1.5392178660089405E-12</v>
      </c>
      <c r="CI12" s="171"/>
      <c r="CJ12" s="100">
        <f>CG12*0.082*(273+$F12)/$AI12</f>
        <v>76.283687527105201</v>
      </c>
      <c r="CK12" s="80">
        <f>CJ12/$P12</f>
        <v>2.4510082159186354E-2</v>
      </c>
      <c r="CL12" s="3">
        <f>$AM12*CK12</f>
        <v>4.5615799489181701E-13</v>
      </c>
      <c r="CM12" s="80">
        <f>$AR12-CL12</f>
        <v>1.0830598711171235E-12</v>
      </c>
      <c r="CN12" s="3">
        <f t="shared" si="23"/>
        <v>1.5392178660089405E-12</v>
      </c>
      <c r="CO12" s="171"/>
      <c r="CP12" s="100">
        <f>CM12*0.082*(273+$F12)/$AI12</f>
        <v>76.239567994550995</v>
      </c>
      <c r="CQ12" s="80">
        <f>CP12/$P12</f>
        <v>2.4495906476248316E-2</v>
      </c>
      <c r="CR12" s="3">
        <f>$AM12*CQ12</f>
        <v>4.558941707616799E-13</v>
      </c>
      <c r="CS12" s="80">
        <f>$AR12-CR12</f>
        <v>1.0833236952472605E-12</v>
      </c>
      <c r="CT12" s="3">
        <f t="shared" si="24"/>
        <v>1.5392178660089405E-12</v>
      </c>
      <c r="CU12" s="171"/>
      <c r="CV12" s="100">
        <f>CS12*0.082*(273+$F12)/$AI12</f>
        <v>76.258139301867033</v>
      </c>
      <c r="CW12" s="80">
        <f>CV12/$P12</f>
        <v>2.4501873469754732E-2</v>
      </c>
      <c r="CX12" s="3">
        <f>$AM12*CW12</f>
        <v>4.5600522268617939E-13</v>
      </c>
      <c r="CY12" s="80">
        <f>$AR12-CX12</f>
        <v>1.0832126433227611E-12</v>
      </c>
      <c r="CZ12" s="3">
        <f t="shared" si="25"/>
        <v>1.5392178660089405E-12</v>
      </c>
      <c r="DA12" s="171"/>
      <c r="DB12" s="100">
        <f>CY12*0.082*(273+$F12)/$AI12</f>
        <v>76.250322050970226</v>
      </c>
      <c r="DC12" s="80">
        <f>DB12/$P12</f>
        <v>2.4499361773375718E-2</v>
      </c>
      <c r="DD12" s="3">
        <f>$AM12*DC12</f>
        <v>4.5595847741716779E-13</v>
      </c>
      <c r="DE12" s="80">
        <f>$AR12-DD12</f>
        <v>1.0832593885917726E-12</v>
      </c>
      <c r="DF12" s="3">
        <f t="shared" si="26"/>
        <v>1.5392178660089405E-12</v>
      </c>
      <c r="DG12" s="171"/>
      <c r="DH12" s="100">
        <f>DE12*0.082*(273+$F12)/$AI12</f>
        <v>76.253612579232097</v>
      </c>
      <c r="DI12" s="80">
        <f>DH12/$P12</f>
        <v>2.4500419025858654E-2</v>
      </c>
      <c r="DJ12" s="3">
        <f>$AM12*DI12</f>
        <v>4.5597815398004423E-13</v>
      </c>
      <c r="DK12" s="80">
        <f>$AR12-DJ12</f>
        <v>1.0832397120288964E-12</v>
      </c>
      <c r="DL12" s="3">
        <f t="shared" si="27"/>
        <v>1.5392178660089405E-12</v>
      </c>
      <c r="DM12" s="171"/>
      <c r="DN12" s="100">
        <f>DK12*0.082*(273+$F12)/$AI12</f>
        <v>76.252227491765282</v>
      </c>
      <c r="DO12" s="80">
        <f>DN12/$P12</f>
        <v>2.4499973994834202E-2</v>
      </c>
      <c r="DP12" s="3">
        <f>$AM12*DO12</f>
        <v>4.5596987149210883E-13</v>
      </c>
      <c r="DQ12" s="80">
        <f>$AR12-DP12</f>
        <v>1.0832479945168317E-12</v>
      </c>
      <c r="DR12" s="3">
        <f t="shared" si="28"/>
        <v>1.5392178660089405E-12</v>
      </c>
      <c r="DS12" s="171"/>
      <c r="DT12" s="100">
        <f>DQ12*0.082*(273+$F12)/$AI12</f>
        <v>76.252810518908049</v>
      </c>
      <c r="DU12" s="80">
        <f>DT12/$P12</f>
        <v>2.4500161322474401E-2</v>
      </c>
      <c r="DV12" s="3">
        <f>$AM12*DU12</f>
        <v>4.5597335785336153E-13</v>
      </c>
      <c r="DW12" s="80">
        <f>$AR12-DV12</f>
        <v>1.0832445081555791E-12</v>
      </c>
      <c r="DX12" s="3">
        <f t="shared" si="29"/>
        <v>1.5392178660089405E-12</v>
      </c>
      <c r="DY12" s="171"/>
      <c r="DZ12" s="100">
        <f>DW12*0.082*(273+$F12)/$AI12</f>
        <v>76.252565104335076</v>
      </c>
      <c r="EA12" s="80">
        <f>DZ12/$P12</f>
        <v>2.450008247034308E-2</v>
      </c>
      <c r="EB12" s="3">
        <f>$AM12*EA12</f>
        <v>4.5597189033359221E-13</v>
      </c>
      <c r="EC12" s="80">
        <f>$AR12-EB12</f>
        <v>1.0832459756753483E-12</v>
      </c>
      <c r="ED12" s="3">
        <f t="shared" si="30"/>
        <v>1.5392178660089405E-12</v>
      </c>
      <c r="EE12" s="186">
        <f>DZ12</f>
        <v>76.252565104335076</v>
      </c>
      <c r="EF12" s="187">
        <f>DR12/O12/AM12</f>
        <v>257.4047063553287</v>
      </c>
    </row>
    <row r="13" spans="1:166">
      <c r="A13" s="32"/>
      <c r="B13" s="27" t="s">
        <v>8</v>
      </c>
      <c r="C13" s="28">
        <v>4.1189</v>
      </c>
      <c r="D13" s="7" t="s">
        <v>1</v>
      </c>
      <c r="E13" s="9" t="s">
        <v>2</v>
      </c>
      <c r="F13" s="7" t="s">
        <v>3</v>
      </c>
      <c r="G13" s="6" t="e">
        <f t="shared" si="32"/>
        <v>#VALUE!</v>
      </c>
      <c r="H13" s="7" t="e">
        <v>#VALUE!</v>
      </c>
      <c r="I13" s="7" t="s">
        <v>9</v>
      </c>
      <c r="J13" s="120"/>
      <c r="K13" s="54" t="e">
        <f>LN((298.15-F13)/(273.15+F13))</f>
        <v>#VALUE!</v>
      </c>
      <c r="L13" s="71" t="e">
        <f t="shared" si="1"/>
        <v>#VALUE!</v>
      </c>
      <c r="M13" s="71" t="e">
        <f t="shared" si="2"/>
        <v>#VALUE!</v>
      </c>
      <c r="N13" s="71" t="e">
        <f t="shared" si="3"/>
        <v>#VALUE!</v>
      </c>
      <c r="O13" s="50" t="e">
        <f>SUM(L13:N13)</f>
        <v>#VALUE!</v>
      </c>
      <c r="P13" s="50" t="e">
        <f>1/O13</f>
        <v>#VALUE!</v>
      </c>
      <c r="Q13" s="19"/>
      <c r="R13" s="57" t="e">
        <f t="shared" si="4"/>
        <v>#VALUE!</v>
      </c>
      <c r="S13" s="49" t="e">
        <v>#VALUE!</v>
      </c>
      <c r="T13" s="12" t="e">
        <f>2*R13/S13/100000</f>
        <v>#VALUE!</v>
      </c>
      <c r="U13" s="67" t="e">
        <f t="shared" si="33"/>
        <v>#VALUE!</v>
      </c>
      <c r="V13" s="132"/>
      <c r="W13" s="61" t="e">
        <f>O13*AM13*U13</f>
        <v>#VALUE!</v>
      </c>
      <c r="X13" s="50" t="e">
        <f>1*AI13/(0.082*(273+F13))</f>
        <v>#VALUE!</v>
      </c>
      <c r="Y13" s="13" t="e">
        <f>SUM(W13:X13)</f>
        <v>#VALUE!</v>
      </c>
      <c r="Z13" s="19"/>
      <c r="AA13" s="20" t="e">
        <f>U13/P13</f>
        <v>#VALUE!</v>
      </c>
      <c r="AB13" s="2" t="e">
        <f>AA13*AM13</f>
        <v>#VALUE!</v>
      </c>
      <c r="AC13" s="2" t="e">
        <f t="shared" si="5"/>
        <v>#VALUE!</v>
      </c>
      <c r="AD13" s="17" t="e">
        <f>Y13</f>
        <v>#VALUE!</v>
      </c>
      <c r="AE13" s="19"/>
      <c r="AF13" s="70" t="e">
        <f>AC13*0.082*(273+F13)/AI13</f>
        <v>#VALUE!</v>
      </c>
      <c r="AG13" s="167"/>
      <c r="AH13" s="150" t="s">
        <v>4</v>
      </c>
      <c r="AI13" s="155" t="s">
        <v>10</v>
      </c>
      <c r="AJ13" s="150" t="s">
        <v>4</v>
      </c>
      <c r="AK13" s="156" t="s">
        <v>11</v>
      </c>
      <c r="AL13" s="154" t="e">
        <f>AK13-AI13</f>
        <v>#VALUE!</v>
      </c>
      <c r="AM13" s="153" t="e">
        <f>0.000000000438*I13/100</f>
        <v>#VALUE!</v>
      </c>
      <c r="AN13" s="141"/>
      <c r="AO13" s="79" t="e">
        <f>AF13/$P13</f>
        <v>#VALUE!</v>
      </c>
      <c r="AP13" s="80" t="e">
        <f>$AM13*AO13</f>
        <v>#VALUE!</v>
      </c>
      <c r="AQ13" s="80" t="e">
        <f>AD13-AP13</f>
        <v>#VALUE!</v>
      </c>
      <c r="AR13" s="84" t="e">
        <f t="shared" si="9"/>
        <v>#VALUE!</v>
      </c>
      <c r="AS13" s="171"/>
      <c r="AT13" s="88" t="e">
        <f>AQ13*0.082*(273+F13)/AI13</f>
        <v>#VALUE!</v>
      </c>
      <c r="AU13" s="80" t="e">
        <f>AT13/$P13</f>
        <v>#VALUE!</v>
      </c>
      <c r="AV13" s="86" t="e">
        <f t="shared" si="10"/>
        <v>#VALUE!</v>
      </c>
      <c r="AW13" s="80" t="e">
        <f>AR13-AV13</f>
        <v>#VALUE!</v>
      </c>
      <c r="AX13" s="86" t="e">
        <f t="shared" si="11"/>
        <v>#VALUE!</v>
      </c>
      <c r="AY13" s="173"/>
      <c r="AZ13" s="100" t="e">
        <f>AW13*0.082*(273+$F13)/$AI13</f>
        <v>#VALUE!</v>
      </c>
      <c r="BA13" s="80" t="e">
        <f>AZ13/$P13</f>
        <v>#VALUE!</v>
      </c>
      <c r="BB13" s="3" t="e">
        <f t="shared" si="12"/>
        <v>#VALUE!</v>
      </c>
      <c r="BC13" s="80" t="e">
        <f>$AR13-BB13</f>
        <v>#VALUE!</v>
      </c>
      <c r="BD13" s="3" t="e">
        <f t="shared" si="13"/>
        <v>#VALUE!</v>
      </c>
      <c r="BE13" s="171"/>
      <c r="BF13" s="100" t="e">
        <f>BC13*0.082*(273+$F13)/$AI13</f>
        <v>#VALUE!</v>
      </c>
      <c r="BG13" s="80" t="e">
        <f>BF13/$P13</f>
        <v>#VALUE!</v>
      </c>
      <c r="BH13" s="3" t="e">
        <f t="shared" si="14"/>
        <v>#VALUE!</v>
      </c>
      <c r="BI13" s="80" t="e">
        <f>$AR13-BH13</f>
        <v>#VALUE!</v>
      </c>
      <c r="BJ13" s="3" t="e">
        <f t="shared" si="15"/>
        <v>#VALUE!</v>
      </c>
      <c r="BK13" s="171"/>
      <c r="BL13" s="100" t="e">
        <f>BI13*0.082*(273+$F13)/$AI13</f>
        <v>#VALUE!</v>
      </c>
      <c r="BM13" s="80" t="e">
        <f>BL13/$P13</f>
        <v>#VALUE!</v>
      </c>
      <c r="BN13" s="3" t="e">
        <f t="shared" si="16"/>
        <v>#VALUE!</v>
      </c>
      <c r="BO13" s="80" t="e">
        <f>$AR13-BN13</f>
        <v>#VALUE!</v>
      </c>
      <c r="BP13" s="3" t="e">
        <f t="shared" si="17"/>
        <v>#VALUE!</v>
      </c>
      <c r="BQ13" s="171"/>
      <c r="BR13" s="100" t="e">
        <f>BO13*0.082*(273+$F13)/$AI13</f>
        <v>#VALUE!</v>
      </c>
      <c r="BS13" s="80" t="e">
        <f>BR13/$P13</f>
        <v>#VALUE!</v>
      </c>
      <c r="BT13" s="3" t="e">
        <f t="shared" si="18"/>
        <v>#VALUE!</v>
      </c>
      <c r="BU13" s="80" t="e">
        <f>$AR13-BT13</f>
        <v>#VALUE!</v>
      </c>
      <c r="BV13" s="3" t="e">
        <f t="shared" si="19"/>
        <v>#VALUE!</v>
      </c>
      <c r="BW13" s="171"/>
      <c r="BX13" s="100" t="e">
        <f>BU13*0.082*(273+$F13)/$AI13</f>
        <v>#VALUE!</v>
      </c>
      <c r="BY13" s="80" t="e">
        <f>BX13/$P13</f>
        <v>#VALUE!</v>
      </c>
      <c r="BZ13" s="3" t="e">
        <f t="shared" si="20"/>
        <v>#VALUE!</v>
      </c>
      <c r="CA13" s="80" t="e">
        <f>$AR13-BZ13</f>
        <v>#VALUE!</v>
      </c>
      <c r="CB13" s="3" t="e">
        <f t="shared" si="21"/>
        <v>#VALUE!</v>
      </c>
      <c r="CC13" s="171"/>
      <c r="CD13" s="100" t="e">
        <f>CA13*0.082*(273+$F13)/$AI13</f>
        <v>#VALUE!</v>
      </c>
      <c r="CE13" s="80" t="e">
        <f>CD13/$P13</f>
        <v>#VALUE!</v>
      </c>
      <c r="CF13" s="3" t="e">
        <f>$AM13*CE13</f>
        <v>#VALUE!</v>
      </c>
      <c r="CG13" s="80" t="e">
        <f>$AR13-CF13</f>
        <v>#VALUE!</v>
      </c>
      <c r="CH13" s="3" t="e">
        <f t="shared" si="22"/>
        <v>#VALUE!</v>
      </c>
      <c r="CI13" s="171"/>
      <c r="CJ13" s="100" t="e">
        <f>CG13*0.082*(273+$F13)/$AI13</f>
        <v>#VALUE!</v>
      </c>
      <c r="CK13" s="80" t="e">
        <f>CJ13/$P13</f>
        <v>#VALUE!</v>
      </c>
      <c r="CL13" s="3" t="e">
        <f>$AM13*CK13</f>
        <v>#VALUE!</v>
      </c>
      <c r="CM13" s="80" t="e">
        <f>$AR13-CL13</f>
        <v>#VALUE!</v>
      </c>
      <c r="CN13" s="3" t="e">
        <f t="shared" si="23"/>
        <v>#VALUE!</v>
      </c>
      <c r="CO13" s="171"/>
      <c r="CP13" s="100" t="e">
        <f>CM13*0.082*(273+$F13)/$AI13</f>
        <v>#VALUE!</v>
      </c>
      <c r="CQ13" s="80" t="e">
        <f>CP13/$P13</f>
        <v>#VALUE!</v>
      </c>
      <c r="CR13" s="3" t="e">
        <f>$AM13*CQ13</f>
        <v>#VALUE!</v>
      </c>
      <c r="CS13" s="80" t="e">
        <f>$AR13-CR13</f>
        <v>#VALUE!</v>
      </c>
      <c r="CT13" s="3" t="e">
        <f t="shared" si="24"/>
        <v>#VALUE!</v>
      </c>
      <c r="CU13" s="171"/>
      <c r="CV13" s="100" t="e">
        <f>CS13*0.082*(273+$F13)/$AI13</f>
        <v>#VALUE!</v>
      </c>
      <c r="CW13" s="80" t="e">
        <f>CV13/$P13</f>
        <v>#VALUE!</v>
      </c>
      <c r="CX13" s="3" t="e">
        <f>$AM13*CW13</f>
        <v>#VALUE!</v>
      </c>
      <c r="CY13" s="80" t="e">
        <f>$AR13-CX13</f>
        <v>#VALUE!</v>
      </c>
      <c r="CZ13" s="3" t="e">
        <f t="shared" si="25"/>
        <v>#VALUE!</v>
      </c>
      <c r="DA13" s="171"/>
      <c r="DB13" s="100" t="e">
        <f>CY13*0.082*(273+$F13)/$AI13</f>
        <v>#VALUE!</v>
      </c>
      <c r="DC13" s="80" t="e">
        <f>DB13/$P13</f>
        <v>#VALUE!</v>
      </c>
      <c r="DD13" s="3" t="e">
        <f>$AM13*DC13</f>
        <v>#VALUE!</v>
      </c>
      <c r="DE13" s="80" t="e">
        <f>$AR13-DD13</f>
        <v>#VALUE!</v>
      </c>
      <c r="DF13" s="3" t="e">
        <f t="shared" si="26"/>
        <v>#VALUE!</v>
      </c>
      <c r="DG13" s="171"/>
      <c r="DH13" s="100" t="e">
        <f>DE13*0.082*(273+$F13)/$AI13</f>
        <v>#VALUE!</v>
      </c>
      <c r="DI13" s="80" t="e">
        <f>DH13/$P13</f>
        <v>#VALUE!</v>
      </c>
      <c r="DJ13" s="3" t="e">
        <f>$AM13*DI13</f>
        <v>#VALUE!</v>
      </c>
      <c r="DK13" s="80" t="e">
        <f>$AR13-DJ13</f>
        <v>#VALUE!</v>
      </c>
      <c r="DL13" s="3" t="e">
        <f t="shared" si="27"/>
        <v>#VALUE!</v>
      </c>
      <c r="DM13" s="171"/>
      <c r="DN13" s="100" t="e">
        <f>DK13*0.082*(273+$F13)/$AI13</f>
        <v>#VALUE!</v>
      </c>
      <c r="DO13" s="80" t="e">
        <f>DN13/$P13</f>
        <v>#VALUE!</v>
      </c>
      <c r="DP13" s="3" t="e">
        <f>$AM13*DO13</f>
        <v>#VALUE!</v>
      </c>
      <c r="DQ13" s="80" t="e">
        <f>$AR13-DP13</f>
        <v>#VALUE!</v>
      </c>
      <c r="DR13" s="3" t="e">
        <f t="shared" si="28"/>
        <v>#VALUE!</v>
      </c>
      <c r="DS13" s="171"/>
      <c r="DT13" s="100" t="e">
        <f>DQ13*0.082*(273+$F13)/$AI13</f>
        <v>#VALUE!</v>
      </c>
      <c r="DU13" s="80" t="e">
        <f>DT13/$P13</f>
        <v>#VALUE!</v>
      </c>
      <c r="DV13" s="3" t="e">
        <f>$AM13*DU13</f>
        <v>#VALUE!</v>
      </c>
      <c r="DW13" s="80" t="e">
        <f>$AR13-DV13</f>
        <v>#VALUE!</v>
      </c>
      <c r="DX13" s="3" t="e">
        <f t="shared" si="29"/>
        <v>#VALUE!</v>
      </c>
      <c r="DY13" s="171"/>
      <c r="DZ13" s="100" t="e">
        <f>DW13*0.082*(273+$F13)/$AI13</f>
        <v>#VALUE!</v>
      </c>
      <c r="EA13" s="80" t="e">
        <f>DZ13/$P13</f>
        <v>#VALUE!</v>
      </c>
      <c r="EB13" s="3" t="e">
        <f>$AM13*EA13</f>
        <v>#VALUE!</v>
      </c>
      <c r="EC13" s="80" t="e">
        <f>$AR13-EB13</f>
        <v>#VALUE!</v>
      </c>
      <c r="ED13" s="3" t="e">
        <f t="shared" si="30"/>
        <v>#VALUE!</v>
      </c>
      <c r="EE13" s="186" t="e">
        <f t="shared" si="31"/>
        <v>#VALUE!</v>
      </c>
      <c r="EF13" s="187" t="e">
        <f>DR13/O13/AM13</f>
        <v>#VALUE!</v>
      </c>
      <c r="EJ13" s="92"/>
      <c r="EK13" s="92"/>
      <c r="EL13" s="92"/>
      <c r="EM13" s="92"/>
      <c r="EN13" s="92"/>
      <c r="EO13" s="92"/>
      <c r="EP13" s="92"/>
      <c r="EQ13" s="92"/>
      <c r="ER13" s="92"/>
      <c r="ES13" s="92"/>
      <c r="ET13" s="92"/>
      <c r="EU13" s="92"/>
      <c r="EV13" s="92"/>
      <c r="EW13" s="92"/>
      <c r="EX13" s="92"/>
      <c r="EY13" s="92"/>
      <c r="EZ13" s="92"/>
      <c r="FA13" s="92"/>
      <c r="FB13" s="92"/>
      <c r="FC13" s="92"/>
      <c r="FD13" s="92"/>
      <c r="FE13" s="92"/>
      <c r="FF13" s="92"/>
      <c r="FG13" s="92"/>
      <c r="FH13" s="92"/>
      <c r="FI13" s="92"/>
      <c r="FJ13" s="92"/>
    </row>
    <row r="14" spans="1:166">
      <c r="A14" s="32"/>
      <c r="B14" s="27" t="s">
        <v>12</v>
      </c>
      <c r="C14" s="28">
        <v>4.9384499999999996</v>
      </c>
      <c r="D14" s="6" t="s">
        <v>160</v>
      </c>
      <c r="E14" s="10">
        <v>1.17</v>
      </c>
      <c r="F14" s="6">
        <v>-5</v>
      </c>
      <c r="G14" s="6">
        <f>-(21.4*F14)-(0.886*F14*F14)-0.017*(F14*F14*F14)</f>
        <v>86.974999999999994</v>
      </c>
      <c r="H14" s="6">
        <v>3.4473887518371972E-2</v>
      </c>
      <c r="I14" s="6">
        <f t="shared" ref="I14:I20" si="34">H14/H$14*100</f>
        <v>100</v>
      </c>
      <c r="J14" s="123"/>
      <c r="K14" s="54">
        <f>LN((298.15-F14)/(273.15+F14))</f>
        <v>0.12268120708880549</v>
      </c>
      <c r="L14" s="71">
        <f t="shared" si="1"/>
        <v>2.6331805445458523E-4</v>
      </c>
      <c r="M14" s="71">
        <f t="shared" si="2"/>
        <v>4.5038792944435222E-4</v>
      </c>
      <c r="N14" s="71">
        <f t="shared" si="3"/>
        <v>1.2803556283126751E-5</v>
      </c>
      <c r="O14" s="50">
        <f>SUM(L14:N14)</f>
        <v>7.2650954018206419E-4</v>
      </c>
      <c r="P14" s="50">
        <f>1/O14</f>
        <v>1376.4444163381513</v>
      </c>
      <c r="Q14" s="19"/>
      <c r="R14" s="57">
        <f t="shared" si="4"/>
        <v>7.824930443875E-2</v>
      </c>
      <c r="S14" s="49">
        <v>2.067682499999999E-5</v>
      </c>
      <c r="T14" s="12">
        <f>2*R14/S14/100000</f>
        <v>7.5687930268549489E-2</v>
      </c>
      <c r="U14" s="67">
        <f t="shared" si="33"/>
        <v>1.0756879302685496</v>
      </c>
      <c r="V14" s="19"/>
      <c r="W14" s="61">
        <f>O14*AM14*U14</f>
        <v>4.3223833674208661E-13</v>
      </c>
      <c r="X14" s="50">
        <f>U14*AI14/(0.082*(273+F14))</f>
        <v>1.8115803035889866E-12</v>
      </c>
      <c r="Y14" s="13">
        <f>SUM(W$14:X$14)</f>
        <v>2.2438186403310734E-12</v>
      </c>
      <c r="Z14" s="19"/>
      <c r="AA14" s="20">
        <f>U14/P14</f>
        <v>7.8149754359880023E-4</v>
      </c>
      <c r="AB14" s="2">
        <f>AA14*AM14</f>
        <v>4.3223833674208661E-13</v>
      </c>
      <c r="AC14" s="2">
        <f t="shared" si="5"/>
        <v>1.8115803035889868E-12</v>
      </c>
      <c r="AD14" s="17">
        <f>Y$14</f>
        <v>2.2438186403310734E-12</v>
      </c>
      <c r="AE14" s="19"/>
      <c r="AF14" s="70">
        <f>AC14*0.082*(273+F14)/AI14</f>
        <v>1.0756879302685496</v>
      </c>
      <c r="AG14" s="167"/>
      <c r="AH14" s="152">
        <v>37010.072932335061</v>
      </c>
      <c r="AI14" s="157">
        <f t="shared" ref="AI14:AI20" si="35">AH14/1000000000000000</f>
        <v>3.7010072932335062E-11</v>
      </c>
      <c r="AJ14" s="152">
        <v>590099.894240828</v>
      </c>
      <c r="AK14" s="154">
        <f>AJ14/1000000000000000</f>
        <v>5.9009989424082801E-10</v>
      </c>
      <c r="AL14" s="154">
        <f>AK14-AI14</f>
        <v>5.5308982130849294E-10</v>
      </c>
      <c r="AM14" s="153">
        <f>AL$14*I14/100</f>
        <v>5.5308982130849294E-10</v>
      </c>
      <c r="AN14" s="141"/>
      <c r="AO14" s="79">
        <f>AF14/$P14</f>
        <v>7.8149754359880023E-4</v>
      </c>
      <c r="AP14" s="80">
        <f>$AM14*AO14</f>
        <v>4.3223833674208661E-13</v>
      </c>
      <c r="AQ14" s="80">
        <f>AD14-AP14</f>
        <v>1.8115803035889868E-12</v>
      </c>
      <c r="AR14" s="84">
        <f t="shared" si="9"/>
        <v>2.2438186403310734E-12</v>
      </c>
      <c r="AS14" s="171"/>
      <c r="AT14" s="88">
        <f>AQ14*0.082*(273+F14)/AI14</f>
        <v>1.0756879302685496</v>
      </c>
      <c r="AU14" s="80">
        <f>AT14/$P14</f>
        <v>7.8149754359880023E-4</v>
      </c>
      <c r="AV14" s="86">
        <f t="shared" si="10"/>
        <v>4.3223833674208661E-13</v>
      </c>
      <c r="AW14" s="80">
        <f>AR14-AV14</f>
        <v>1.8115803035889868E-12</v>
      </c>
      <c r="AX14" s="86">
        <f t="shared" si="11"/>
        <v>2.2438186403310734E-12</v>
      </c>
      <c r="AY14" s="173"/>
      <c r="AZ14" s="100">
        <f>AW14*0.082*(273+$F14)/$AI14</f>
        <v>1.0756879302685496</v>
      </c>
      <c r="BA14" s="80">
        <f>AZ14/$P14</f>
        <v>7.8149754359880023E-4</v>
      </c>
      <c r="BB14" s="3">
        <f t="shared" si="12"/>
        <v>4.3223833674208661E-13</v>
      </c>
      <c r="BC14" s="80">
        <f>$AR14-BB14</f>
        <v>1.8115803035889868E-12</v>
      </c>
      <c r="BD14" s="3">
        <f t="shared" si="13"/>
        <v>2.2438186403310734E-12</v>
      </c>
      <c r="BE14" s="171"/>
      <c r="BF14" s="100">
        <f>BC14*0.082*(273+$F14)/$AI14</f>
        <v>1.0756879302685496</v>
      </c>
      <c r="BG14" s="80">
        <f>BF14/$P14</f>
        <v>7.8149754359880023E-4</v>
      </c>
      <c r="BH14" s="3">
        <f t="shared" si="14"/>
        <v>4.3223833674208661E-13</v>
      </c>
      <c r="BI14" s="80">
        <f>$AR14-BH14</f>
        <v>1.8115803035889868E-12</v>
      </c>
      <c r="BJ14" s="3">
        <f t="shared" si="15"/>
        <v>2.2438186403310734E-12</v>
      </c>
      <c r="BK14" s="171"/>
      <c r="BL14" s="100">
        <f>BI14*0.082*(273+$F14)/$AI14</f>
        <v>1.0756879302685496</v>
      </c>
      <c r="BM14" s="80">
        <f>BL14/$P14</f>
        <v>7.8149754359880023E-4</v>
      </c>
      <c r="BN14" s="3">
        <f t="shared" si="16"/>
        <v>4.3223833674208661E-13</v>
      </c>
      <c r="BO14" s="80">
        <f>$AR14-BN14</f>
        <v>1.8115803035889868E-12</v>
      </c>
      <c r="BP14" s="3">
        <f t="shared" si="17"/>
        <v>2.2438186403310734E-12</v>
      </c>
      <c r="BQ14" s="171"/>
      <c r="BR14" s="100">
        <f>BO14*0.082*(273+$F14)/$AI14</f>
        <v>1.0756879302685496</v>
      </c>
      <c r="BS14" s="80">
        <f>BR14/$P14</f>
        <v>7.8149754359880023E-4</v>
      </c>
      <c r="BT14" s="3">
        <f t="shared" si="18"/>
        <v>4.3223833674208661E-13</v>
      </c>
      <c r="BU14" s="80">
        <f>$AR14-BT14</f>
        <v>1.8115803035889868E-12</v>
      </c>
      <c r="BV14" s="3">
        <f t="shared" si="19"/>
        <v>2.2438186403310734E-12</v>
      </c>
      <c r="BW14" s="171"/>
      <c r="BX14" s="100">
        <f>BU14*0.082*(273+$F14)/$AI14</f>
        <v>1.0756879302685496</v>
      </c>
      <c r="BY14" s="80">
        <f>BX14/$P14</f>
        <v>7.8149754359880023E-4</v>
      </c>
      <c r="BZ14" s="3">
        <f t="shared" si="20"/>
        <v>4.3223833674208661E-13</v>
      </c>
      <c r="CA14" s="80">
        <f>$AR14-BZ14</f>
        <v>1.8115803035889868E-12</v>
      </c>
      <c r="CB14" s="3">
        <f t="shared" si="21"/>
        <v>2.2438186403310734E-12</v>
      </c>
      <c r="CC14" s="171"/>
      <c r="CD14" s="100">
        <f>CA14*0.082*(273+$F14)/$AI14</f>
        <v>1.0756879302685496</v>
      </c>
      <c r="CE14" s="80">
        <f>CD14/$P14</f>
        <v>7.8149754359880023E-4</v>
      </c>
      <c r="CF14" s="3">
        <f>$AM14*CE14</f>
        <v>4.3223833674208661E-13</v>
      </c>
      <c r="CG14" s="80">
        <f>$AR14-CF14</f>
        <v>1.8115803035889868E-12</v>
      </c>
      <c r="CH14" s="3">
        <f t="shared" si="22"/>
        <v>2.2438186403310734E-12</v>
      </c>
      <c r="CI14" s="171"/>
      <c r="CJ14" s="100">
        <f>CG14*0.082*(273+$F14)/$AI14</f>
        <v>1.0756879302685496</v>
      </c>
      <c r="CK14" s="80">
        <f>CJ14/$P14</f>
        <v>7.8149754359880023E-4</v>
      </c>
      <c r="CL14" s="3">
        <f>$AM14*CK14</f>
        <v>4.3223833674208661E-13</v>
      </c>
      <c r="CM14" s="80">
        <f>$AR14-CL14</f>
        <v>1.8115803035889868E-12</v>
      </c>
      <c r="CN14" s="3">
        <f t="shared" si="23"/>
        <v>2.2438186403310734E-12</v>
      </c>
      <c r="CO14" s="171"/>
      <c r="CP14" s="100">
        <f>CM14*0.082*(273+$F14)/$AI14</f>
        <v>1.0756879302685496</v>
      </c>
      <c r="CQ14" s="80">
        <f>CP14/$P14</f>
        <v>7.8149754359880023E-4</v>
      </c>
      <c r="CR14" s="3">
        <f>$AM14*CQ14</f>
        <v>4.3223833674208661E-13</v>
      </c>
      <c r="CS14" s="80">
        <f>$AR14-CR14</f>
        <v>1.8115803035889868E-12</v>
      </c>
      <c r="CT14" s="3">
        <f t="shared" si="24"/>
        <v>2.2438186403310734E-12</v>
      </c>
      <c r="CU14" s="171"/>
      <c r="CV14" s="100">
        <f>CS14*0.082*(273+$F14)/$AI14</f>
        <v>1.0756879302685496</v>
      </c>
      <c r="CW14" s="80">
        <f>CV14/$P14</f>
        <v>7.8149754359880023E-4</v>
      </c>
      <c r="CX14" s="3">
        <f>$AM14*CW14</f>
        <v>4.3223833674208661E-13</v>
      </c>
      <c r="CY14" s="80">
        <f>$AR14-CX14</f>
        <v>1.8115803035889868E-12</v>
      </c>
      <c r="CZ14" s="3">
        <f t="shared" si="25"/>
        <v>2.2438186403310734E-12</v>
      </c>
      <c r="DA14" s="171"/>
      <c r="DB14" s="100">
        <f>CY14*0.082*(273+$F14)/$AI14</f>
        <v>1.0756879302685496</v>
      </c>
      <c r="DC14" s="80">
        <f>DB14/$P14</f>
        <v>7.8149754359880023E-4</v>
      </c>
      <c r="DD14" s="3">
        <f>$AM14*DC14</f>
        <v>4.3223833674208661E-13</v>
      </c>
      <c r="DE14" s="80">
        <f>$AR14-DD14</f>
        <v>1.8115803035889868E-12</v>
      </c>
      <c r="DF14" s="3">
        <f t="shared" si="26"/>
        <v>2.2438186403310734E-12</v>
      </c>
      <c r="DG14" s="171"/>
      <c r="DH14" s="100">
        <f>DE14*0.082*(273+$F14)/$AI14</f>
        <v>1.0756879302685496</v>
      </c>
      <c r="DI14" s="80">
        <f>DH14/$P14</f>
        <v>7.8149754359880023E-4</v>
      </c>
      <c r="DJ14" s="3">
        <f>$AM14*DI14</f>
        <v>4.3223833674208661E-13</v>
      </c>
      <c r="DK14" s="80">
        <f>$AR14-DJ14</f>
        <v>1.8115803035889868E-12</v>
      </c>
      <c r="DL14" s="3">
        <f t="shared" si="27"/>
        <v>2.2438186403310734E-12</v>
      </c>
      <c r="DM14" s="171"/>
      <c r="DN14" s="100">
        <f>DK14*0.082*(273+$F14)/$AI14</f>
        <v>1.0756879302685496</v>
      </c>
      <c r="DO14" s="80">
        <f>DN14/$P14</f>
        <v>7.8149754359880023E-4</v>
      </c>
      <c r="DP14" s="3">
        <f>$AM14*DO14</f>
        <v>4.3223833674208661E-13</v>
      </c>
      <c r="DQ14" s="80">
        <f>$AR14-DP14</f>
        <v>1.8115803035889868E-12</v>
      </c>
      <c r="DR14" s="3">
        <f t="shared" si="28"/>
        <v>2.2438186403310734E-12</v>
      </c>
      <c r="DS14" s="171"/>
      <c r="DT14" s="100">
        <f>DQ14*0.082*(273+$F14)/$AI14</f>
        <v>1.0756879302685496</v>
      </c>
      <c r="DU14" s="80">
        <f>DT14/$P14</f>
        <v>7.8149754359880023E-4</v>
      </c>
      <c r="DV14" s="3">
        <f>$AM14*DU14</f>
        <v>4.3223833674208661E-13</v>
      </c>
      <c r="DW14" s="80">
        <f>$AR14-DV14</f>
        <v>1.8115803035889868E-12</v>
      </c>
      <c r="DX14" s="3">
        <f t="shared" si="29"/>
        <v>2.2438186403310734E-12</v>
      </c>
      <c r="DY14" s="171"/>
      <c r="DZ14" s="100">
        <f>DW14*0.082*(273+$F14)/$AI14</f>
        <v>1.0756879302685496</v>
      </c>
      <c r="EA14" s="80">
        <f>DZ14/$P14</f>
        <v>7.8149754359880023E-4</v>
      </c>
      <c r="EB14" s="3">
        <f>$AM14*EA14</f>
        <v>4.3223833674208661E-13</v>
      </c>
      <c r="EC14" s="80">
        <f>$AR14-EB14</f>
        <v>1.8115803035889868E-12</v>
      </c>
      <c r="ED14" s="3">
        <f t="shared" si="30"/>
        <v>2.2438186403310734E-12</v>
      </c>
      <c r="EE14" s="186">
        <f t="shared" si="31"/>
        <v>1.0756879302685496</v>
      </c>
      <c r="EF14" s="187">
        <f>DR14/O14/AM14</f>
        <v>5.584068843379641</v>
      </c>
      <c r="EJ14" s="92"/>
      <c r="EK14" s="92"/>
      <c r="EL14" s="92"/>
      <c r="EM14" s="92"/>
      <c r="EN14" s="92"/>
      <c r="EO14" s="92"/>
      <c r="EP14" s="92"/>
      <c r="EQ14" s="92"/>
      <c r="ER14" s="92"/>
      <c r="ES14" s="92"/>
      <c r="ET14" s="92"/>
      <c r="EU14" s="92"/>
      <c r="EV14" s="92"/>
      <c r="EW14" s="92"/>
      <c r="EX14" s="92"/>
      <c r="EY14" s="92"/>
      <c r="EZ14" s="92"/>
      <c r="FA14" s="92"/>
      <c r="FB14" s="92"/>
      <c r="FC14" s="92"/>
      <c r="FD14" s="92"/>
      <c r="FE14" s="92"/>
      <c r="FF14" s="92"/>
      <c r="FG14" s="92"/>
      <c r="FH14" s="92"/>
      <c r="FI14" s="92"/>
      <c r="FJ14" s="92"/>
    </row>
    <row r="15" spans="1:166">
      <c r="A15" s="32"/>
      <c r="B15" s="27" t="s">
        <v>13</v>
      </c>
      <c r="C15" s="28">
        <v>1.0156700000000001</v>
      </c>
      <c r="D15" s="6" t="s">
        <v>160</v>
      </c>
      <c r="E15" s="10">
        <v>1.17</v>
      </c>
      <c r="F15" s="6">
        <v>-6.009615385</v>
      </c>
      <c r="G15" s="6">
        <f t="shared" si="32"/>
        <v>100.29713870338828</v>
      </c>
      <c r="H15" s="6">
        <v>2.9128199348211221E-2</v>
      </c>
      <c r="I15" s="6">
        <f t="shared" si="34"/>
        <v>84.493515077718158</v>
      </c>
      <c r="J15" s="123"/>
      <c r="K15" s="54">
        <f>LN((298.15-F15)/(273.15+F15))</f>
        <v>0.12977830892531758</v>
      </c>
      <c r="L15" s="71">
        <f t="shared" si="1"/>
        <v>2.4253062577050467E-4</v>
      </c>
      <c r="M15" s="71">
        <f t="shared" si="2"/>
        <v>4.1021457026444206E-4</v>
      </c>
      <c r="N15" s="71">
        <f t="shared" si="3"/>
        <v>1.1776959876140498E-5</v>
      </c>
      <c r="O15" s="50">
        <f>SUM(L15:N15)</f>
        <v>6.6452215591108717E-4</v>
      </c>
      <c r="P15" s="50">
        <f>1/O15</f>
        <v>1504.8407206663544</v>
      </c>
      <c r="Q15" s="19"/>
      <c r="R15" s="57">
        <f t="shared" si="4"/>
        <v>7.8719385503781325E-2</v>
      </c>
      <c r="S15" s="49">
        <v>1.9898774999999998E-5</v>
      </c>
      <c r="T15" s="12">
        <f>2*R15/S15/100000</f>
        <v>7.9119830747150344E-2</v>
      </c>
      <c r="U15" s="67">
        <f t="shared" si="33"/>
        <v>1.0791198307471503</v>
      </c>
      <c r="V15" s="19"/>
      <c r="W15" s="61"/>
      <c r="X15" s="50"/>
      <c r="Y15" s="13"/>
      <c r="Z15" s="19"/>
      <c r="AA15" s="20">
        <f>U15/P15</f>
        <v>7.1709903641450391E-4</v>
      </c>
      <c r="AB15" s="2">
        <f>AA15*AM15</f>
        <v>3.3511832982449526E-13</v>
      </c>
      <c r="AC15" s="2">
        <f t="shared" si="5"/>
        <v>1.9087003105065782E-12</v>
      </c>
      <c r="AD15" s="17">
        <f t="shared" ref="AD15:AD20" si="36">Y$14</f>
        <v>2.2438186403310734E-12</v>
      </c>
      <c r="AE15" s="19"/>
      <c r="AF15" s="70">
        <f>AC15*0.082*(273+F15)/AI15</f>
        <v>1.2667759473408242</v>
      </c>
      <c r="AG15" s="167"/>
      <c r="AH15" s="152">
        <v>32987.348511871183</v>
      </c>
      <c r="AI15" s="153">
        <f t="shared" si="35"/>
        <v>3.2987348511871184E-11</v>
      </c>
      <c r="AJ15" s="152">
        <v>536853.79604551964</v>
      </c>
      <c r="AK15" s="154">
        <f t="shared" ref="AK15:AK20" si="37">AJ15/1000000000000000</f>
        <v>5.368537960455196E-10</v>
      </c>
      <c r="AL15" s="154">
        <f>AK15-AI15</f>
        <v>5.0386644753364845E-10</v>
      </c>
      <c r="AM15" s="153">
        <f>AL$14*I15/100</f>
        <v>4.6732503156061588E-10</v>
      </c>
      <c r="AN15" s="141"/>
      <c r="AO15" s="79">
        <f>AF15/$P15</f>
        <v>8.4180068358323437E-4</v>
      </c>
      <c r="AP15" s="80">
        <f>$AM15*AO15</f>
        <v>3.9339453102328304E-13</v>
      </c>
      <c r="AQ15" s="80">
        <f>AD15-AP15</f>
        <v>1.8504241093077905E-12</v>
      </c>
      <c r="AR15" s="84">
        <f t="shared" si="9"/>
        <v>2.2438186403310738E-12</v>
      </c>
      <c r="AS15" s="171"/>
      <c r="AT15" s="88">
        <f>AQ15*0.082*(273+F15)/AI15</f>
        <v>1.2280989011986636</v>
      </c>
      <c r="AU15" s="80">
        <f>AT15/$P15</f>
        <v>8.1609892949657326E-4</v>
      </c>
      <c r="AV15" s="86">
        <f t="shared" si="10"/>
        <v>3.8138345798357095E-13</v>
      </c>
      <c r="AW15" s="80">
        <f>AR15-AV15</f>
        <v>1.8624351823475028E-12</v>
      </c>
      <c r="AX15" s="86">
        <f t="shared" si="11"/>
        <v>2.2438186403310738E-12</v>
      </c>
      <c r="AY15" s="173"/>
      <c r="AZ15" s="100">
        <f>AW15*0.082*(273+$F15)/$AI15</f>
        <v>1.236070471352819</v>
      </c>
      <c r="BA15" s="80">
        <f>AZ15/$P15</f>
        <v>8.2139621448140904E-4</v>
      </c>
      <c r="BB15" s="3">
        <f t="shared" si="12"/>
        <v>3.8385901185629488E-13</v>
      </c>
      <c r="BC15" s="80">
        <f>$AR15-BB15</f>
        <v>1.8599596284747788E-12</v>
      </c>
      <c r="BD15" s="3">
        <f t="shared" si="13"/>
        <v>2.2438186403310738E-12</v>
      </c>
      <c r="BE15" s="171"/>
      <c r="BF15" s="100">
        <f>BC15*0.082*(273+$F15)/$AI15</f>
        <v>1.2344274831450577</v>
      </c>
      <c r="BG15" s="80">
        <f>BF15/$P15</f>
        <v>8.2030441241545096E-4</v>
      </c>
      <c r="BH15" s="3">
        <f t="shared" si="14"/>
        <v>3.8334878542136311E-13</v>
      </c>
      <c r="BI15" s="80">
        <f>$AR15-BH15</f>
        <v>1.8604698549097107E-12</v>
      </c>
      <c r="BJ15" s="3">
        <f t="shared" si="15"/>
        <v>2.2438186403310738E-12</v>
      </c>
      <c r="BK15" s="171"/>
      <c r="BL15" s="100">
        <f>BI15*0.082*(273+$F15)/$AI15</f>
        <v>1.2347661128251133</v>
      </c>
      <c r="BM15" s="80">
        <f>BL15/$P15</f>
        <v>8.20529439340497E-4</v>
      </c>
      <c r="BN15" s="3">
        <f t="shared" si="16"/>
        <v>3.834539461362122E-13</v>
      </c>
      <c r="BO15" s="80">
        <f>$AR15-BN15</f>
        <v>1.8603646941948617E-12</v>
      </c>
      <c r="BP15" s="3">
        <f t="shared" si="17"/>
        <v>2.2438186403310738E-12</v>
      </c>
      <c r="BQ15" s="171"/>
      <c r="BR15" s="100">
        <f>BO15*0.082*(273+$F15)/$AI15</f>
        <v>1.2346963192260643</v>
      </c>
      <c r="BS15" s="80">
        <f>BR15/$P15</f>
        <v>8.2048305994758823E-4</v>
      </c>
      <c r="BT15" s="3">
        <f t="shared" si="18"/>
        <v>3.8343227188495738E-13</v>
      </c>
      <c r="BU15" s="80">
        <f>$AR15-BT15</f>
        <v>1.8603863684461162E-12</v>
      </c>
      <c r="BV15" s="3">
        <f t="shared" si="19"/>
        <v>2.2438186403310738E-12</v>
      </c>
      <c r="BW15" s="171"/>
      <c r="BX15" s="100">
        <f>BU15*0.082*(273+$F15)/$AI15</f>
        <v>1.2347107041035721</v>
      </c>
      <c r="BY15" s="80">
        <f>BX15/$P15</f>
        <v>8.2049261901740215E-4</v>
      </c>
      <c r="BZ15" s="3">
        <f t="shared" si="20"/>
        <v>3.8343673907755986E-13</v>
      </c>
      <c r="CA15" s="80">
        <f>$AR15-BZ15</f>
        <v>1.8603819012535139E-12</v>
      </c>
      <c r="CB15" s="3">
        <f t="shared" si="21"/>
        <v>2.2438186403310738E-12</v>
      </c>
      <c r="CC15" s="171"/>
      <c r="CD15" s="100">
        <f>CA15*0.082*(273+$F15)/$AI15</f>
        <v>1.2347077392944248</v>
      </c>
      <c r="CE15" s="80">
        <f>CD15/$P15</f>
        <v>8.2049064883603579E-4</v>
      </c>
      <c r="CF15" s="3">
        <f>$AM15*CE15</f>
        <v>3.8343581836249061E-13</v>
      </c>
      <c r="CG15" s="80">
        <f>$AR15-CF15</f>
        <v>1.8603828219685832E-12</v>
      </c>
      <c r="CH15" s="3">
        <f t="shared" si="22"/>
        <v>2.2438186403310738E-12</v>
      </c>
      <c r="CI15" s="171"/>
      <c r="CJ15" s="100">
        <f>CG15*0.082*(273+$F15)/$AI15</f>
        <v>1.234708350359293</v>
      </c>
      <c r="CK15" s="80">
        <f>CJ15/$P15</f>
        <v>8.2049105490217939E-4</v>
      </c>
      <c r="CL15" s="3">
        <f>$AM15*CK15</f>
        <v>3.83436008127364E-13</v>
      </c>
      <c r="CM15" s="80">
        <f>$AR15-CL15</f>
        <v>1.8603826322037097E-12</v>
      </c>
      <c r="CN15" s="3">
        <f t="shared" si="23"/>
        <v>2.2438186403310738E-12</v>
      </c>
      <c r="CO15" s="171"/>
      <c r="CP15" s="100">
        <f>CM15*0.082*(273+$F15)/$AI15</f>
        <v>1.2347082244151748</v>
      </c>
      <c r="CQ15" s="80">
        <f>CP15/$P15</f>
        <v>8.2049097120952242E-4</v>
      </c>
      <c r="CR15" s="3">
        <f>$AM15*CQ15</f>
        <v>3.8343596901569045E-13</v>
      </c>
      <c r="CS15" s="80">
        <f>$AR15-CR15</f>
        <v>1.8603826713153835E-12</v>
      </c>
      <c r="CT15" s="3">
        <f t="shared" si="24"/>
        <v>2.2438186403310738E-12</v>
      </c>
      <c r="CU15" s="171"/>
      <c r="CV15" s="100">
        <f>CS15*0.082*(273+$F15)/$AI15</f>
        <v>1.2347082503730098</v>
      </c>
      <c r="CW15" s="80">
        <f>CV15/$P15</f>
        <v>8.2049098845907891E-4</v>
      </c>
      <c r="CX15" s="3">
        <f>$AM15*CW15</f>
        <v>3.8343597707683997E-13</v>
      </c>
      <c r="CY15" s="80">
        <f>$AR15-CX15</f>
        <v>1.8603826632542337E-12</v>
      </c>
      <c r="CZ15" s="3">
        <f t="shared" si="25"/>
        <v>2.2438186403310738E-12</v>
      </c>
      <c r="DA15" s="171"/>
      <c r="DB15" s="100">
        <f>CY15*0.082*(273+$F15)/$AI15</f>
        <v>1.2347082450229447</v>
      </c>
      <c r="DC15" s="80">
        <f>DB15/$P15</f>
        <v>8.2049098490384218E-4</v>
      </c>
      <c r="DD15" s="3">
        <f>$AM15*DC15</f>
        <v>3.8343597541538884E-13</v>
      </c>
      <c r="DE15" s="80">
        <f>$AR15-DD15</f>
        <v>1.860382664915685E-12</v>
      </c>
      <c r="DF15" s="3">
        <f t="shared" si="26"/>
        <v>2.2438186403310738E-12</v>
      </c>
      <c r="DG15" s="171"/>
      <c r="DH15" s="100">
        <f>DE15*0.082*(273+$F15)/$AI15</f>
        <v>1.2347082461256254</v>
      </c>
      <c r="DI15" s="80">
        <f>DH15/$P15</f>
        <v>8.2049098563659784E-4</v>
      </c>
      <c r="DJ15" s="3">
        <f>$AM15*DI15</f>
        <v>3.8343597575782394E-13</v>
      </c>
      <c r="DK15" s="80">
        <f>$AR15-DJ15</f>
        <v>1.86038266457325E-12</v>
      </c>
      <c r="DL15" s="3">
        <f t="shared" si="27"/>
        <v>2.2438186403310738E-12</v>
      </c>
      <c r="DM15" s="171"/>
      <c r="DN15" s="100">
        <f>DK15*0.082*(273+$F15)/$AI15</f>
        <v>1.2347082458983565</v>
      </c>
      <c r="DO15" s="80">
        <f>DN15/$P15</f>
        <v>8.204909854855727E-4</v>
      </c>
      <c r="DP15" s="3">
        <f>$AM15*DO15</f>
        <v>3.8343597568724611E-13</v>
      </c>
      <c r="DQ15" s="80">
        <f>$AR15-DP15</f>
        <v>1.8603826646438277E-12</v>
      </c>
      <c r="DR15" s="3">
        <f t="shared" si="28"/>
        <v>2.2438186403310738E-12</v>
      </c>
      <c r="DS15" s="171"/>
      <c r="DT15" s="100">
        <f>DQ15*0.082*(273+$F15)/$AI15</f>
        <v>1.2347082459451977</v>
      </c>
      <c r="DU15" s="80">
        <f>DT15/$P15</f>
        <v>8.2049098551669971E-4</v>
      </c>
      <c r="DV15" s="3">
        <f>$AM15*DU15</f>
        <v>3.834359757017925E-13</v>
      </c>
      <c r="DW15" s="80">
        <f>$AR15-DV15</f>
        <v>1.8603826646292814E-12</v>
      </c>
      <c r="DX15" s="3">
        <f t="shared" si="29"/>
        <v>2.2438186403310738E-12</v>
      </c>
      <c r="DY15" s="171"/>
      <c r="DZ15" s="100">
        <f>DW15*0.082*(273+$F15)/$AI15</f>
        <v>1.2347082459355434</v>
      </c>
      <c r="EA15" s="80">
        <f>DZ15/$P15</f>
        <v>8.2049098551028416E-4</v>
      </c>
      <c r="EB15" s="3">
        <f>$AM15*EA15</f>
        <v>3.8343597569879438E-13</v>
      </c>
      <c r="EC15" s="80">
        <f>$AR15-EB15</f>
        <v>1.8603826646322795E-12</v>
      </c>
      <c r="ED15" s="3">
        <f t="shared" si="30"/>
        <v>2.2438186403310738E-12</v>
      </c>
      <c r="EE15" s="186">
        <f t="shared" si="31"/>
        <v>1.2347082459355434</v>
      </c>
      <c r="EF15" s="187">
        <f>DR15/O15/AM15</f>
        <v>7.2253558695206372</v>
      </c>
      <c r="EJ15" s="92"/>
      <c r="EK15" s="92"/>
      <c r="EL15" s="92"/>
      <c r="EM15" s="92"/>
      <c r="EN15" s="92"/>
      <c r="EO15" s="92"/>
      <c r="EP15" s="92"/>
      <c r="EQ15" s="92"/>
      <c r="ER15" s="92"/>
      <c r="ES15" s="92"/>
      <c r="ET15" s="92"/>
      <c r="EU15" s="92"/>
      <c r="EV15" s="92"/>
      <c r="EW15" s="92"/>
      <c r="EX15" s="92"/>
      <c r="EY15" s="92"/>
      <c r="EZ15" s="92"/>
      <c r="FA15" s="92"/>
      <c r="FB15" s="92"/>
      <c r="FC15" s="92"/>
      <c r="FD15" s="92"/>
      <c r="FE15" s="92"/>
      <c r="FF15" s="92"/>
      <c r="FG15" s="92"/>
      <c r="FH15" s="92"/>
      <c r="FI15" s="92"/>
      <c r="FJ15" s="92"/>
    </row>
    <row r="16" spans="1:166">
      <c r="A16" s="32"/>
      <c r="B16" s="27" t="s">
        <v>14</v>
      </c>
      <c r="C16" s="28">
        <v>1.4157500000000001</v>
      </c>
      <c r="D16" s="6" t="s">
        <v>160</v>
      </c>
      <c r="E16" s="10">
        <v>1.17</v>
      </c>
      <c r="F16" s="6">
        <v>-7.019230769</v>
      </c>
      <c r="G16" s="6">
        <f t="shared" si="32"/>
        <v>112.43786217446851</v>
      </c>
      <c r="H16" s="6">
        <v>2.5350605042516707E-2</v>
      </c>
      <c r="I16" s="6">
        <f t="shared" si="34"/>
        <v>73.535672555080282</v>
      </c>
      <c r="J16" s="123"/>
      <c r="K16" s="54">
        <f>LN((298.15-F16)/(273.15+F16))</f>
        <v>0.13687867608295629</v>
      </c>
      <c r="L16" s="71">
        <f t="shared" si="1"/>
        <v>2.2525851743070502E-4</v>
      </c>
      <c r="M16" s="71">
        <f t="shared" si="2"/>
        <v>3.7687314519414334E-4</v>
      </c>
      <c r="N16" s="71">
        <f t="shared" si="3"/>
        <v>1.0921889232705605E-5</v>
      </c>
      <c r="O16" s="50">
        <f>SUM(L16:N16)</f>
        <v>6.1305355185755392E-4</v>
      </c>
      <c r="P16" s="50">
        <f>1/O16</f>
        <v>1631.1788700513964</v>
      </c>
      <c r="Q16" s="19"/>
      <c r="R16" s="57">
        <f t="shared" si="4"/>
        <v>7.9169735701520999E-2</v>
      </c>
      <c r="S16" s="49">
        <v>1.6894799999999993E-5</v>
      </c>
      <c r="T16" s="12">
        <f>2*R16/S16/100000</f>
        <v>9.3720832092147918E-2</v>
      </c>
      <c r="U16" s="67">
        <f t="shared" si="33"/>
        <v>1.0937208320921479</v>
      </c>
      <c r="V16" s="19"/>
      <c r="W16" s="61"/>
      <c r="X16" s="50"/>
      <c r="Y16" s="13"/>
      <c r="Z16" s="19"/>
      <c r="AA16" s="20">
        <f>U16/P16</f>
        <v>6.7050944085469066E-4</v>
      </c>
      <c r="AB16" s="2">
        <f>AA16*AM16</f>
        <v>2.7270847328356265E-13</v>
      </c>
      <c r="AC16" s="2">
        <f t="shared" si="5"/>
        <v>1.9711101670475108E-12</v>
      </c>
      <c r="AD16" s="17">
        <f t="shared" si="36"/>
        <v>2.2438186403310734E-12</v>
      </c>
      <c r="AE16" s="19"/>
      <c r="AF16" s="70">
        <f>AC16*0.082*(273+F16)/AI16</f>
        <v>2.1293518948637939</v>
      </c>
      <c r="AG16" s="167"/>
      <c r="AH16" s="152">
        <v>20189.592325376536</v>
      </c>
      <c r="AI16" s="153">
        <f t="shared" si="35"/>
        <v>2.0189592325376535E-11</v>
      </c>
      <c r="AJ16" s="152">
        <v>424832.84365532116</v>
      </c>
      <c r="AK16" s="154">
        <f t="shared" si="37"/>
        <v>4.2483284365532116E-10</v>
      </c>
      <c r="AL16" s="154">
        <f>AK16-AI16</f>
        <v>4.0464325132994462E-10</v>
      </c>
      <c r="AM16" s="153">
        <f>AL$14*I16/100</f>
        <v>4.0671831993289206E-10</v>
      </c>
      <c r="AN16" s="141"/>
      <c r="AO16" s="79">
        <f>AF16/$P16</f>
        <v>1.3054067423008617E-3</v>
      </c>
      <c r="AP16" s="80">
        <f>$AM16*AO16</f>
        <v>5.3093283705767624E-13</v>
      </c>
      <c r="AQ16" s="80">
        <f>AD16-AP16</f>
        <v>1.7128858032733972E-12</v>
      </c>
      <c r="AR16" s="84">
        <f t="shared" si="9"/>
        <v>2.2438186403310734E-12</v>
      </c>
      <c r="AS16" s="171"/>
      <c r="AT16" s="88">
        <f>AQ16*0.082*(273+F16)/AI16</f>
        <v>1.8503971476889987</v>
      </c>
      <c r="AU16" s="80">
        <f>AT16/$P16</f>
        <v>1.1343925437378275E-3</v>
      </c>
      <c r="AV16" s="86">
        <f t="shared" si="10"/>
        <v>4.6137822953344896E-13</v>
      </c>
      <c r="AW16" s="80">
        <f>AR16-AV16</f>
        <v>1.7824404107976244E-12</v>
      </c>
      <c r="AX16" s="86">
        <f t="shared" si="11"/>
        <v>2.2438186403310734E-12</v>
      </c>
      <c r="AY16" s="173"/>
      <c r="AZ16" s="100">
        <f>AW16*0.082*(273+$F16)/$AI16</f>
        <v>1.9255356345195274</v>
      </c>
      <c r="BA16" s="80">
        <f>AZ16/$P16</f>
        <v>1.1804564599704852E-3</v>
      </c>
      <c r="BB16" s="3">
        <f t="shared" si="12"/>
        <v>4.80113268153125E-13</v>
      </c>
      <c r="BC16" s="80">
        <f>$AR16-BB16</f>
        <v>1.7637053721779483E-12</v>
      </c>
      <c r="BD16" s="3">
        <f t="shared" si="13"/>
        <v>2.2438186403310734E-12</v>
      </c>
      <c r="BE16" s="171"/>
      <c r="BF16" s="100">
        <f>BC16*0.082*(273+$F16)/$AI16</f>
        <v>1.9052965374603765</v>
      </c>
      <c r="BG16" s="80">
        <f>BF16/$P16</f>
        <v>1.1680488096319829E-3</v>
      </c>
      <c r="BH16" s="3">
        <f t="shared" si="14"/>
        <v>4.7506684945313457E-13</v>
      </c>
      <c r="BI16" s="80">
        <f>$AR16-BH16</f>
        <v>1.7687517908779388E-12</v>
      </c>
      <c r="BJ16" s="3">
        <f t="shared" si="15"/>
        <v>2.2438186403310734E-12</v>
      </c>
      <c r="BK16" s="171"/>
      <c r="BL16" s="100">
        <f>BI16*0.082*(273+$F16)/$AI16</f>
        <v>1.910748085223025</v>
      </c>
      <c r="BM16" s="80">
        <f>BL16/$P16</f>
        <v>1.1713909003509956E-3</v>
      </c>
      <c r="BN16" s="3">
        <f t="shared" si="16"/>
        <v>4.7642613897543466E-13</v>
      </c>
      <c r="BO16" s="80">
        <f>$AR16-BN16</f>
        <v>1.7673925013556388E-12</v>
      </c>
      <c r="BP16" s="3">
        <f t="shared" si="17"/>
        <v>2.2438186403310734E-12</v>
      </c>
      <c r="BQ16" s="171"/>
      <c r="BR16" s="100">
        <f>BO16*0.082*(273+$F16)/$AI16</f>
        <v>1.9092796712457818</v>
      </c>
      <c r="BS16" s="80">
        <f>BR16/$P16</f>
        <v>1.1704906839466495E-3</v>
      </c>
      <c r="BT16" s="3">
        <f t="shared" si="18"/>
        <v>4.7606000447188298E-13</v>
      </c>
      <c r="BU16" s="80">
        <f>$AR16-BT16</f>
        <v>1.7677586358591905E-12</v>
      </c>
      <c r="BV16" s="3">
        <f t="shared" si="19"/>
        <v>2.2438186403310734E-12</v>
      </c>
      <c r="BW16" s="171"/>
      <c r="BX16" s="100">
        <f>BU16*0.082*(273+$F16)/$AI16</f>
        <v>1.9096751992136989</v>
      </c>
      <c r="BY16" s="80">
        <f>BX16/$P16</f>
        <v>1.1707331637722401E-3</v>
      </c>
      <c r="BZ16" s="3">
        <f t="shared" si="20"/>
        <v>4.7615862545916488E-13</v>
      </c>
      <c r="CA16" s="80">
        <f>$AR16-BZ16</f>
        <v>1.7676600148719085E-12</v>
      </c>
      <c r="CB16" s="3">
        <f t="shared" si="21"/>
        <v>2.2438186403310734E-12</v>
      </c>
      <c r="CC16" s="171"/>
      <c r="CD16" s="100">
        <f>CA16*0.082*(273+$F16)/$AI16</f>
        <v>1.9095686608833442</v>
      </c>
      <c r="CE16" s="80">
        <f>CD16/$P16</f>
        <v>1.1706678500704071E-3</v>
      </c>
      <c r="CF16" s="3">
        <f>$AM16*CE16</f>
        <v>4.7613206118008671E-13</v>
      </c>
      <c r="CG16" s="80">
        <f>$AR16-CF16</f>
        <v>1.7676865791509867E-12</v>
      </c>
      <c r="CH16" s="3">
        <f t="shared" si="22"/>
        <v>2.2438186403310734E-12</v>
      </c>
      <c r="CI16" s="171"/>
      <c r="CJ16" s="100">
        <f>CG16*0.082*(273+$F16)/$AI16</f>
        <v>1.9095973577562722</v>
      </c>
      <c r="CK16" s="80">
        <f>CJ16/$P16</f>
        <v>1.1706854427902828E-3</v>
      </c>
      <c r="CL16" s="3">
        <f>$AM16*CK16</f>
        <v>4.7613921646155766E-13</v>
      </c>
      <c r="CM16" s="80">
        <f>$AR16-CL16</f>
        <v>1.7676794238695156E-12</v>
      </c>
      <c r="CN16" s="3">
        <f t="shared" si="23"/>
        <v>2.2438186403310734E-12</v>
      </c>
      <c r="CO16" s="171"/>
      <c r="CP16" s="100">
        <f>CM16*0.082*(273+$F16)/$AI16</f>
        <v>1.9095896280451616</v>
      </c>
      <c r="CQ16" s="80">
        <f>CP16/$P16</f>
        <v>1.1706807040634316E-3</v>
      </c>
      <c r="CR16" s="3">
        <f>$AM16*CQ16</f>
        <v>4.7613728913453411E-13</v>
      </c>
      <c r="CS16" s="80">
        <f>$AR16-CR16</f>
        <v>1.7676813511965393E-12</v>
      </c>
      <c r="CT16" s="3">
        <f t="shared" si="24"/>
        <v>2.2438186403310734E-12</v>
      </c>
      <c r="CU16" s="171"/>
      <c r="CV16" s="100">
        <f>CS16*0.082*(273+$F16)/$AI16</f>
        <v>1.9095917100989803</v>
      </c>
      <c r="CW16" s="80">
        <f>CV16/$P16</f>
        <v>1.1706819804739204E-3</v>
      </c>
      <c r="CX16" s="3">
        <f>$AM16*CW16</f>
        <v>4.7613780827406368E-13</v>
      </c>
      <c r="CY16" s="80">
        <f>$AR16-CX16</f>
        <v>1.7676808320570097E-12</v>
      </c>
      <c r="CZ16" s="3">
        <f t="shared" si="25"/>
        <v>2.2438186403310734E-12</v>
      </c>
      <c r="DA16" s="171"/>
      <c r="DB16" s="100">
        <f>CY16*0.082*(273+$F16)/$AI16</f>
        <v>1.9095911492826645</v>
      </c>
      <c r="DC16" s="80">
        <f>DB16/$P16</f>
        <v>1.1706816366634861E-3</v>
      </c>
      <c r="DD16" s="3">
        <f>$AM16*DC16</f>
        <v>4.7613766844006142E-13</v>
      </c>
      <c r="DE16" s="80">
        <f>$AR16-DD16</f>
        <v>1.7676809718910119E-12</v>
      </c>
      <c r="DF16" s="3">
        <f t="shared" si="26"/>
        <v>2.2438186403310734E-12</v>
      </c>
      <c r="DG16" s="171"/>
      <c r="DH16" s="100">
        <f>DE16*0.082*(273+$F16)/$AI16</f>
        <v>1.9095913003426117</v>
      </c>
      <c r="DI16" s="80">
        <f>DH16/$P16</f>
        <v>1.1706817292713233E-3</v>
      </c>
      <c r="DJ16" s="3">
        <f>$AM16*DI16</f>
        <v>4.7613770610536539E-13</v>
      </c>
      <c r="DK16" s="80">
        <f>$AR16-DJ16</f>
        <v>1.7676809342257079E-12</v>
      </c>
      <c r="DL16" s="3">
        <f t="shared" si="27"/>
        <v>2.2438186403310734E-12</v>
      </c>
      <c r="DM16" s="171"/>
      <c r="DN16" s="100">
        <f>DK16*0.082*(273+$F16)/$AI16</f>
        <v>1.9095912596535181</v>
      </c>
      <c r="DO16" s="80">
        <f>DN16/$P16</f>
        <v>1.1706817043267298E-3</v>
      </c>
      <c r="DP16" s="3">
        <f>$AM16*DO16</f>
        <v>4.7613769595994226E-13</v>
      </c>
      <c r="DQ16" s="80">
        <f>$AR16-DP16</f>
        <v>1.767680944371131E-12</v>
      </c>
      <c r="DR16" s="3">
        <f t="shared" si="28"/>
        <v>2.2438186403310734E-12</v>
      </c>
      <c r="DS16" s="171"/>
      <c r="DT16" s="100">
        <f>DQ16*0.082*(273+$F16)/$AI16</f>
        <v>1.9095912706134206</v>
      </c>
      <c r="DU16" s="80">
        <f>DT16/$P16</f>
        <v>1.1706817110457371E-3</v>
      </c>
      <c r="DV16" s="3">
        <f>$AM16*DU16</f>
        <v>4.7613769869268559E-13</v>
      </c>
      <c r="DW16" s="80">
        <f>$AR16-DV16</f>
        <v>1.7676809416383878E-12</v>
      </c>
      <c r="DX16" s="3">
        <f t="shared" si="29"/>
        <v>2.2438186403310734E-12</v>
      </c>
      <c r="DY16" s="171"/>
      <c r="DZ16" s="100">
        <f>DW16*0.082*(273+$F16)/$AI16</f>
        <v>1.9095912676612914</v>
      </c>
      <c r="EA16" s="80">
        <f>DZ16/$P16</f>
        <v>1.1706817092359237E-3</v>
      </c>
      <c r="EB16" s="3">
        <f>$AM16*EA16</f>
        <v>4.7613769795660137E-13</v>
      </c>
      <c r="EC16" s="80">
        <f>$AR16-EB16</f>
        <v>1.7676809423744721E-12</v>
      </c>
      <c r="ED16" s="3">
        <f t="shared" si="30"/>
        <v>2.2438186403310734E-12</v>
      </c>
      <c r="EE16" s="186">
        <f t="shared" si="31"/>
        <v>1.9095912676612914</v>
      </c>
      <c r="EF16" s="187">
        <f>DR16/O16/AM16</f>
        <v>8.9990280126535911</v>
      </c>
      <c r="EJ16" s="92"/>
      <c r="EK16" s="92"/>
      <c r="EL16" s="92"/>
      <c r="EM16" s="92"/>
      <c r="EN16" s="92"/>
      <c r="EO16" s="92"/>
      <c r="EP16" s="92"/>
      <c r="EQ16" s="92"/>
      <c r="ER16" s="92"/>
      <c r="ES16" s="92"/>
      <c r="ET16" s="92"/>
      <c r="EU16" s="92"/>
      <c r="EV16" s="92"/>
      <c r="EW16" s="92"/>
      <c r="EX16" s="92"/>
      <c r="EY16" s="92"/>
      <c r="EZ16" s="92"/>
      <c r="FA16" s="92"/>
      <c r="FB16" s="92"/>
      <c r="FC16" s="92"/>
      <c r="FD16" s="92"/>
      <c r="FE16" s="92"/>
      <c r="FF16" s="92"/>
      <c r="FG16" s="92"/>
      <c r="FH16" s="92"/>
      <c r="FI16" s="92"/>
      <c r="FJ16" s="92"/>
    </row>
    <row r="17" spans="1:166">
      <c r="A17" s="32"/>
      <c r="B17" s="27" t="s">
        <v>15</v>
      </c>
      <c r="C17" s="28">
        <v>-7.0121100000000002E-3</v>
      </c>
      <c r="D17" s="6" t="s">
        <v>160</v>
      </c>
      <c r="E17" s="10">
        <v>1.17</v>
      </c>
      <c r="F17" s="6">
        <v>-8.004807692</v>
      </c>
      <c r="G17" s="6">
        <f t="shared" si="32"/>
        <v>123.25041202713977</v>
      </c>
      <c r="H17" s="6">
        <v>2.2587412920575294E-2</v>
      </c>
      <c r="I17" s="6">
        <f t="shared" si="34"/>
        <v>65.520353364667429</v>
      </c>
      <c r="J17" s="123"/>
      <c r="K17" s="54">
        <f>LN((298.15-F17)/(273.15+F17))</f>
        <v>0.14381331006635695</v>
      </c>
      <c r="L17" s="71">
        <f t="shared" si="1"/>
        <v>2.1115152256634694E-4</v>
      </c>
      <c r="M17" s="71">
        <f t="shared" si="2"/>
        <v>3.4962360583763497E-4</v>
      </c>
      <c r="N17" s="71">
        <f t="shared" si="3"/>
        <v>1.0221496054663548E-5</v>
      </c>
      <c r="O17" s="50">
        <f>SUM(L17:N17)</f>
        <v>5.7099662445864543E-4</v>
      </c>
      <c r="P17" s="50">
        <f>1/O17</f>
        <v>1751.3238382942932</v>
      </c>
      <c r="Q17" s="19"/>
      <c r="R17" s="57">
        <f t="shared" si="4"/>
        <v>7.9591702569612746E-2</v>
      </c>
      <c r="S17" s="49">
        <v>1.5259724999999994E-5</v>
      </c>
      <c r="T17" s="12">
        <f>2*R17/S17/100000</f>
        <v>0.10431603789663677</v>
      </c>
      <c r="U17" s="67">
        <f t="shared" si="33"/>
        <v>1.1043160378966368</v>
      </c>
      <c r="V17" s="19"/>
      <c r="W17" s="61"/>
      <c r="X17" s="50"/>
      <c r="Y17" s="13"/>
      <c r="Z17" s="19"/>
      <c r="AA17" s="20">
        <f>U17/P17</f>
        <v>6.3056072997452522E-4</v>
      </c>
      <c r="AB17" s="2">
        <f>AA17*AM17</f>
        <v>2.2850663628739682E-13</v>
      </c>
      <c r="AC17" s="2">
        <f t="shared" si="5"/>
        <v>2.0153120040436766E-12</v>
      </c>
      <c r="AD17" s="17">
        <f t="shared" si="36"/>
        <v>2.2438186403310734E-12</v>
      </c>
      <c r="AE17" s="19"/>
      <c r="AF17" s="70">
        <f>AC17*0.082*(273+F17)/AI17</f>
        <v>2.9436463513678586</v>
      </c>
      <c r="AG17" s="167"/>
      <c r="AH17" s="152">
        <v>14876.765114657555</v>
      </c>
      <c r="AI17" s="153">
        <f t="shared" si="35"/>
        <v>1.4876765114657555E-11</v>
      </c>
      <c r="AJ17" s="152">
        <v>366324.70555106713</v>
      </c>
      <c r="AK17" s="154">
        <f t="shared" si="37"/>
        <v>3.6632470555106716E-10</v>
      </c>
      <c r="AL17" s="154">
        <f>AK17-AI17</f>
        <v>3.5144794043640962E-10</v>
      </c>
      <c r="AM17" s="153">
        <f>AL$14*I17/100</f>
        <v>3.6238640534533218E-10</v>
      </c>
      <c r="AN17" s="141"/>
      <c r="AO17" s="79">
        <f>AF17/$P17</f>
        <v>1.680812130231055E-3</v>
      </c>
      <c r="AP17" s="80">
        <f>$AM17*AO17</f>
        <v>6.0910346593526238E-13</v>
      </c>
      <c r="AQ17" s="80">
        <f>AD17-AP17</f>
        <v>1.634715174395811E-12</v>
      </c>
      <c r="AR17" s="84">
        <f t="shared" si="9"/>
        <v>2.2438186403310734E-12</v>
      </c>
      <c r="AS17" s="171"/>
      <c r="AT17" s="88">
        <f>AQ17*0.082*(273+F17)/AI17</f>
        <v>2.3877312043895378</v>
      </c>
      <c r="AU17" s="80">
        <f>AT17/$P17</f>
        <v>1.3633864578210021E-3</v>
      </c>
      <c r="AV17" s="86">
        <f t="shared" si="10"/>
        <v>4.9407271754625833E-13</v>
      </c>
      <c r="AW17" s="80">
        <f>AR17-AV17</f>
        <v>1.7497459227848151E-12</v>
      </c>
      <c r="AX17" s="86">
        <f t="shared" si="11"/>
        <v>2.2438186403310734E-12</v>
      </c>
      <c r="AY17" s="173"/>
      <c r="AZ17" s="100">
        <f>AW17*0.082*(273+$F17)/$AI17</f>
        <v>2.5557497752664013</v>
      </c>
      <c r="BA17" s="80">
        <f>AZ17/$P17</f>
        <v>1.4593244946380568E-3</v>
      </c>
      <c r="BB17" s="3">
        <f t="shared" si="12"/>
        <v>5.2883935784427888E-13</v>
      </c>
      <c r="BC17" s="80">
        <f>$AR17-BB17</f>
        <v>1.7149792824867944E-12</v>
      </c>
      <c r="BD17" s="3">
        <f t="shared" si="13"/>
        <v>2.2438186403310734E-12</v>
      </c>
      <c r="BE17" s="171"/>
      <c r="BF17" s="100">
        <f>BC17*0.082*(273+$F17)/$AI17</f>
        <v>2.5049682120854926</v>
      </c>
      <c r="BG17" s="80">
        <f>BF17/$P17</f>
        <v>1.4303283934770244E-3</v>
      </c>
      <c r="BH17" s="3">
        <f t="shared" si="14"/>
        <v>5.1833156497550274E-13</v>
      </c>
      <c r="BI17" s="80">
        <f>$AR17-BH17</f>
        <v>1.7254870753555706E-12</v>
      </c>
      <c r="BJ17" s="3">
        <f t="shared" si="15"/>
        <v>2.2438186403310734E-12</v>
      </c>
      <c r="BK17" s="171"/>
      <c r="BL17" s="100">
        <f>BI17*0.082*(273+$F17)/$AI17</f>
        <v>2.5203163200097447</v>
      </c>
      <c r="BM17" s="80">
        <f>BL17/$P17</f>
        <v>1.4390921112935994E-3</v>
      </c>
      <c r="BN17" s="3">
        <f t="shared" si="16"/>
        <v>5.2150741717251224E-13</v>
      </c>
      <c r="BO17" s="80">
        <f>$AR17-BN17</f>
        <v>1.7223112231585611E-12</v>
      </c>
      <c r="BP17" s="3">
        <f t="shared" si="17"/>
        <v>2.2438186403310734E-12</v>
      </c>
      <c r="BQ17" s="171"/>
      <c r="BR17" s="100">
        <f>BO17*0.082*(273+$F17)/$AI17</f>
        <v>2.5156775416402151</v>
      </c>
      <c r="BS17" s="80">
        <f>BR17/$P17</f>
        <v>1.4364433845029862E-3</v>
      </c>
      <c r="BT17" s="3">
        <f t="shared" si="18"/>
        <v>5.2054755459211997E-13</v>
      </c>
      <c r="BU17" s="80">
        <f>$AR17-BT17</f>
        <v>1.7232710857389535E-12</v>
      </c>
      <c r="BV17" s="3">
        <f t="shared" si="19"/>
        <v>2.2438186403310734E-12</v>
      </c>
      <c r="BW17" s="171"/>
      <c r="BX17" s="100">
        <f>BU17*0.082*(273+$F17)/$AI17</f>
        <v>2.5170795558082038</v>
      </c>
      <c r="BY17" s="80">
        <f>BX17/$P17</f>
        <v>1.437243929860351E-3</v>
      </c>
      <c r="BZ17" s="3">
        <f t="shared" si="20"/>
        <v>5.2083766134649128E-13</v>
      </c>
      <c r="CA17" s="80">
        <f>$AR17-BZ17</f>
        <v>1.7229809789845821E-12</v>
      </c>
      <c r="CB17" s="3">
        <f t="shared" si="21"/>
        <v>2.2438186403310734E-12</v>
      </c>
      <c r="CC17" s="171"/>
      <c r="CD17" s="100">
        <f>CA17*0.082*(273+$F17)/$AI17</f>
        <v>2.5166558141308362</v>
      </c>
      <c r="CE17" s="80">
        <f>CD17/$P17</f>
        <v>1.4370019747929317E-3</v>
      </c>
      <c r="CF17" s="3">
        <f>$AM17*CE17</f>
        <v>5.2074998011935413E-13</v>
      </c>
      <c r="CG17" s="80">
        <f>$AR17-CF17</f>
        <v>1.7230686602117192E-12</v>
      </c>
      <c r="CH17" s="3">
        <f t="shared" si="22"/>
        <v>2.2438186403310734E-12</v>
      </c>
      <c r="CI17" s="171"/>
      <c r="CJ17" s="100">
        <f>CG17*0.082*(273+$F17)/$AI17</f>
        <v>2.516783884883071</v>
      </c>
      <c r="CK17" s="80">
        <f>CJ17/$P17</f>
        <v>1.4370751027601497E-3</v>
      </c>
      <c r="CL17" s="3">
        <f>$AM17*CK17</f>
        <v>5.2077648070052449E-13</v>
      </c>
      <c r="CM17" s="80">
        <f>$AR17-CL17</f>
        <v>1.7230421596305488E-12</v>
      </c>
      <c r="CN17" s="3">
        <f t="shared" si="23"/>
        <v>2.2438186403310734E-12</v>
      </c>
      <c r="CO17" s="171"/>
      <c r="CP17" s="100">
        <f>CM17*0.082*(273+$F17)/$AI17</f>
        <v>2.5167451770607014</v>
      </c>
      <c r="CQ17" s="80">
        <f>CP17/$P17</f>
        <v>1.4370530007242364E-3</v>
      </c>
      <c r="CR17" s="3">
        <f>$AM17*CQ17</f>
        <v>5.2076847122317909E-13</v>
      </c>
      <c r="CS17" s="80">
        <f>$AR17-CR17</f>
        <v>1.7230501691078943E-12</v>
      </c>
      <c r="CT17" s="3">
        <f t="shared" si="24"/>
        <v>2.2438186403310734E-12</v>
      </c>
      <c r="CU17" s="171"/>
      <c r="CV17" s="100">
        <f>CS17*0.082*(273+$F17)/$AI17</f>
        <v>2.5167568760277681</v>
      </c>
      <c r="CW17" s="80">
        <f>CV17/$P17</f>
        <v>1.4370596807949411E-3</v>
      </c>
      <c r="CX17" s="3">
        <f>$AM17*CW17</f>
        <v>5.2077089198998919E-13</v>
      </c>
      <c r="CY17" s="80">
        <f>$AR17-CX17</f>
        <v>1.7230477483410842E-12</v>
      </c>
      <c r="CZ17" s="3">
        <f t="shared" si="25"/>
        <v>2.2438186403310734E-12</v>
      </c>
      <c r="DA17" s="171"/>
      <c r="DB17" s="100">
        <f>CY17*0.082*(273+$F17)/$AI17</f>
        <v>2.516753340157702</v>
      </c>
      <c r="DC17" s="80">
        <f>DB17/$P17</f>
        <v>1.437057661825069E-3</v>
      </c>
      <c r="DD17" s="3">
        <f>$AM17*DC17</f>
        <v>5.2077016034275477E-13</v>
      </c>
      <c r="DE17" s="80">
        <f>$AR17-DD17</f>
        <v>1.7230484799883187E-12</v>
      </c>
      <c r="DF17" s="3">
        <f t="shared" si="26"/>
        <v>2.2438186403310734E-12</v>
      </c>
      <c r="DG17" s="171"/>
      <c r="DH17" s="100">
        <f>DE17*0.082*(273+$F17)/$AI17</f>
        <v>2.5167544088312916</v>
      </c>
      <c r="DI17" s="80">
        <f>DH17/$P17</f>
        <v>1.4370582720340812E-3</v>
      </c>
      <c r="DJ17" s="3">
        <f>$AM17*DI17</f>
        <v>5.2077038147420515E-13</v>
      </c>
      <c r="DK17" s="80">
        <f>$AR17-DJ17</f>
        <v>1.7230482588568682E-12</v>
      </c>
      <c r="DL17" s="3">
        <f t="shared" si="27"/>
        <v>2.2438186403310734E-12</v>
      </c>
      <c r="DM17" s="171"/>
      <c r="DN17" s="100">
        <f>DK17*0.082*(273+$F17)/$AI17</f>
        <v>2.5167540858377371</v>
      </c>
      <c r="DO17" s="80">
        <f>DN17/$P17</f>
        <v>1.4370580876058518E-3</v>
      </c>
      <c r="DP17" s="3">
        <f>$AM17*DO17</f>
        <v>5.2077031463992209E-13</v>
      </c>
      <c r="DQ17" s="80">
        <f>$AR17-DP17</f>
        <v>1.7230483256911513E-12</v>
      </c>
      <c r="DR17" s="3">
        <f t="shared" si="28"/>
        <v>2.2438186403310734E-12</v>
      </c>
      <c r="DS17" s="171"/>
      <c r="DT17" s="100">
        <f>DQ17*0.082*(273+$F17)/$AI17</f>
        <v>2.5167541834585982</v>
      </c>
      <c r="DU17" s="80">
        <f>DT17/$P17</f>
        <v>1.4370581433470341E-3</v>
      </c>
      <c r="DV17" s="3">
        <f>$AM17*DU17</f>
        <v>5.2077033483976878E-13</v>
      </c>
      <c r="DW17" s="80">
        <f>$AR17-DV17</f>
        <v>1.7230483054913046E-12</v>
      </c>
      <c r="DX17" s="3">
        <f t="shared" si="29"/>
        <v>2.2438186403310734E-12</v>
      </c>
      <c r="DY17" s="171"/>
      <c r="DZ17" s="100">
        <f>DW17*0.082*(273+$F17)/$AI17</f>
        <v>2.5167541539538845</v>
      </c>
      <c r="EA17" s="80">
        <f>DZ17/$P17</f>
        <v>1.437058126499942E-3</v>
      </c>
      <c r="EB17" s="3">
        <f>$AM17*EA17</f>
        <v>5.2077032873461161E-13</v>
      </c>
      <c r="EC17" s="80">
        <f>$AR17-EB17</f>
        <v>1.7230483115964617E-12</v>
      </c>
      <c r="ED17" s="3">
        <f t="shared" si="30"/>
        <v>2.2438186403310734E-12</v>
      </c>
      <c r="EE17" s="186">
        <f t="shared" si="31"/>
        <v>2.5167541539538845</v>
      </c>
      <c r="EF17" s="187">
        <f>DR17/O17/AM17</f>
        <v>10.843820341097446</v>
      </c>
      <c r="EJ17" s="92"/>
      <c r="EK17" s="92"/>
      <c r="EL17" s="92"/>
      <c r="EM17" s="92"/>
      <c r="EN17" s="92"/>
      <c r="EO17" s="92"/>
      <c r="EP17" s="92"/>
      <c r="EQ17" s="92"/>
      <c r="ER17" s="92"/>
      <c r="ES17" s="92"/>
      <c r="ET17" s="92"/>
      <c r="EU17" s="92"/>
      <c r="EV17" s="92"/>
      <c r="EW17" s="92"/>
      <c r="EX17" s="92"/>
      <c r="EY17" s="92"/>
      <c r="EZ17" s="92"/>
      <c r="FA17" s="92"/>
      <c r="FB17" s="92"/>
      <c r="FC17" s="92"/>
      <c r="FD17" s="92"/>
      <c r="FE17" s="92"/>
      <c r="FF17" s="92"/>
      <c r="FG17" s="92"/>
      <c r="FH17" s="92"/>
      <c r="FI17" s="92"/>
      <c r="FJ17" s="92"/>
    </row>
    <row r="18" spans="1:166">
      <c r="A18" s="32"/>
      <c r="B18" s="27" t="s">
        <v>16</v>
      </c>
      <c r="C18" s="28">
        <v>-7.2595799999999999E-3</v>
      </c>
      <c r="D18" s="6" t="s">
        <v>160</v>
      </c>
      <c r="E18" s="10">
        <v>1.17</v>
      </c>
      <c r="F18" s="6">
        <v>-9.014423077</v>
      </c>
      <c r="G18" s="6">
        <f t="shared" si="32"/>
        <v>133.36512757115804</v>
      </c>
      <c r="H18" s="6">
        <v>2.0376496091990607E-2</v>
      </c>
      <c r="I18" s="6">
        <f t="shared" si="34"/>
        <v>59.107044661358479</v>
      </c>
      <c r="J18" s="123"/>
      <c r="K18" s="54">
        <f>LN((298.15-F18)/(273.15+F18))</f>
        <v>0.15092066399482254</v>
      </c>
      <c r="L18" s="71">
        <f t="shared" si="1"/>
        <v>1.9899985994017706E-4</v>
      </c>
      <c r="M18" s="71">
        <f t="shared" si="2"/>
        <v>3.2609049361498121E-4</v>
      </c>
      <c r="N18" s="71">
        <f t="shared" si="3"/>
        <v>9.6161075205031032E-6</v>
      </c>
      <c r="O18" s="50">
        <f>SUM(L18:N18)</f>
        <v>5.3470646107566129E-4</v>
      </c>
      <c r="P18" s="50">
        <f>1/O18</f>
        <v>1870.1849945637732</v>
      </c>
      <c r="Q18" s="19"/>
      <c r="R18" s="57">
        <f t="shared" si="4"/>
        <v>8.0007396355239277E-2</v>
      </c>
      <c r="S18" s="49">
        <v>1.1176424999999999E-5</v>
      </c>
      <c r="T18" s="12">
        <f>2*R18/S18/100000</f>
        <v>0.1431717143097892</v>
      </c>
      <c r="U18" s="67">
        <f t="shared" si="33"/>
        <v>1.1431717143097893</v>
      </c>
      <c r="V18" s="19"/>
      <c r="W18" s="61"/>
      <c r="X18" s="50"/>
      <c r="Y18" s="13"/>
      <c r="Z18" s="19"/>
      <c r="AA18" s="20">
        <f>U18/P18</f>
        <v>6.1126130176038435E-4</v>
      </c>
      <c r="AB18" s="2">
        <f>AA18*AM18</f>
        <v>1.9983051762108356E-13</v>
      </c>
      <c r="AC18" s="2">
        <f t="shared" si="5"/>
        <v>2.0439881227099898E-12</v>
      </c>
      <c r="AD18" s="17">
        <f t="shared" si="36"/>
        <v>2.2438186403310734E-12</v>
      </c>
      <c r="AE18" s="19"/>
      <c r="AF18" s="70">
        <f>AC18*0.082*(273+F18)/AI18</f>
        <v>7.5699900855850366</v>
      </c>
      <c r="AG18" s="167"/>
      <c r="AH18" s="152">
        <v>5844.9003197028287</v>
      </c>
      <c r="AI18" s="153">
        <f t="shared" si="35"/>
        <v>5.8449003197028291E-12</v>
      </c>
      <c r="AJ18" s="152">
        <v>290531.65028694749</v>
      </c>
      <c r="AK18" s="154">
        <f t="shared" si="37"/>
        <v>2.9053165028694749E-10</v>
      </c>
      <c r="AL18" s="154">
        <f>AK18-AI18</f>
        <v>2.8468674996724466E-10</v>
      </c>
      <c r="AM18" s="153">
        <f>AL$14*I18/100</f>
        <v>3.2691504769823875E-10</v>
      </c>
      <c r="AN18" s="141"/>
      <c r="AO18" s="79">
        <f>AF18/$P18</f>
        <v>4.0477226090410174E-3</v>
      </c>
      <c r="AP18" s="80">
        <f>$AM18*AO18</f>
        <v>1.3232614298038837E-12</v>
      </c>
      <c r="AQ18" s="80">
        <f>AD18-AP18</f>
        <v>9.2055721052718966E-13</v>
      </c>
      <c r="AR18" s="84">
        <f t="shared" si="9"/>
        <v>2.2438186403310734E-12</v>
      </c>
      <c r="AS18" s="171"/>
      <c r="AT18" s="88">
        <f>AQ18*0.082*(273+F18)/AI18</f>
        <v>3.4093196919683768</v>
      </c>
      <c r="AU18" s="80">
        <f>AT18/$P18</f>
        <v>1.8229852671679744E-3</v>
      </c>
      <c r="AV18" s="86">
        <f t="shared" si="10"/>
        <v>5.9596131556940489E-13</v>
      </c>
      <c r="AW18" s="80">
        <f>AR18-AV18</f>
        <v>1.6478573247616685E-12</v>
      </c>
      <c r="AX18" s="86">
        <f t="shared" si="11"/>
        <v>2.2438186403310734E-12</v>
      </c>
      <c r="AY18" s="173"/>
      <c r="AZ18" s="100">
        <f>AW18*0.082*(273+$F18)/$AI18</f>
        <v>6.1029041569799842</v>
      </c>
      <c r="BA18" s="80">
        <f>AZ18/$P18</f>
        <v>3.2632622840627094E-3</v>
      </c>
      <c r="BB18" s="3">
        <f t="shared" si="12"/>
        <v>1.0668095452462242E-12</v>
      </c>
      <c r="BC18" s="80">
        <f>$AR18-BB18</f>
        <v>1.1770090950848491E-12</v>
      </c>
      <c r="BD18" s="3">
        <f t="shared" si="13"/>
        <v>2.2438186403310734E-12</v>
      </c>
      <c r="BE18" s="171"/>
      <c r="BF18" s="100">
        <f>BC18*0.082*(273+$F18)/$AI18</f>
        <v>4.3590992929169312</v>
      </c>
      <c r="BG18" s="80">
        <f>BF18/$P18</f>
        <v>2.3308385563930297E-3</v>
      </c>
      <c r="BH18" s="3">
        <f t="shared" si="14"/>
        <v>7.6198619784012125E-13</v>
      </c>
      <c r="BI18" s="80">
        <f>$AR18-BH18</f>
        <v>1.4818324424909521E-12</v>
      </c>
      <c r="BJ18" s="3">
        <f t="shared" si="15"/>
        <v>2.2438186403310734E-12</v>
      </c>
      <c r="BK18" s="171"/>
      <c r="BL18" s="100">
        <f>BI18*0.082*(273+$F18)/$AI18</f>
        <v>5.4880245014742428</v>
      </c>
      <c r="BM18" s="80">
        <f>BL18/$P18</f>
        <v>2.9344821594798126E-3</v>
      </c>
      <c r="BN18" s="3">
        <f t="shared" si="16"/>
        <v>9.5932637513597351E-13</v>
      </c>
      <c r="BO18" s="80">
        <f>$AR18-BN18</f>
        <v>1.2844922651950998E-12</v>
      </c>
      <c r="BP18" s="3">
        <f t="shared" si="17"/>
        <v>2.2438186403310734E-12</v>
      </c>
      <c r="BQ18" s="171"/>
      <c r="BR18" s="100">
        <f>BO18*0.082*(273+$F18)/$AI18</f>
        <v>4.7571674240678536</v>
      </c>
      <c r="BS18" s="80">
        <f>BR18/$P18</f>
        <v>2.5436881580677417E-3</v>
      </c>
      <c r="BT18" s="3">
        <f t="shared" si="18"/>
        <v>8.3156993552416089E-13</v>
      </c>
      <c r="BU18" s="80">
        <f>$AR18-BT18</f>
        <v>1.4122487048069124E-12</v>
      </c>
      <c r="BV18" s="3">
        <f t="shared" si="19"/>
        <v>2.2438186403310734E-12</v>
      </c>
      <c r="BW18" s="171"/>
      <c r="BX18" s="100">
        <f>BU18*0.082*(273+$F18)/$AI18</f>
        <v>5.2303184030220908</v>
      </c>
      <c r="BY18" s="80">
        <f>BX18/$P18</f>
        <v>2.7966850435788464E-3</v>
      </c>
      <c r="BZ18" s="3">
        <f t="shared" si="20"/>
        <v>9.1427842441852951E-13</v>
      </c>
      <c r="CA18" s="80">
        <f>$AR18-BZ18</f>
        <v>1.3295402159125438E-12</v>
      </c>
      <c r="CB18" s="3">
        <f t="shared" si="21"/>
        <v>2.2438186403310734E-12</v>
      </c>
      <c r="CC18" s="171"/>
      <c r="CD18" s="100">
        <f>CA18*0.082*(273+$F18)/$AI18</f>
        <v>4.9240042743010379</v>
      </c>
      <c r="CE18" s="80">
        <f>CD18/$P18</f>
        <v>2.6328968998329378E-3</v>
      </c>
      <c r="CF18" s="3">
        <f>$AM18*CE18</f>
        <v>8.6073361559342979E-13</v>
      </c>
      <c r="CG18" s="80">
        <f>$AR18-CF18</f>
        <v>1.3830850247376435E-12</v>
      </c>
      <c r="CH18" s="3">
        <f t="shared" si="22"/>
        <v>2.2438186403310734E-12</v>
      </c>
      <c r="CI18" s="171"/>
      <c r="CJ18" s="100">
        <f>CG18*0.082*(273+$F18)/$AI18</f>
        <v>5.1223095713999003</v>
      </c>
      <c r="CK18" s="80">
        <f>CJ18/$P18</f>
        <v>2.7389320234572278E-3</v>
      </c>
      <c r="CL18" s="3">
        <f>$AM18*CK18</f>
        <v>8.9539809309075322E-13</v>
      </c>
      <c r="CM18" s="80">
        <f>$AR18-CL18</f>
        <v>1.3484205472403202E-12</v>
      </c>
      <c r="CN18" s="3">
        <f t="shared" si="23"/>
        <v>2.2438186403310734E-12</v>
      </c>
      <c r="CO18" s="171"/>
      <c r="CP18" s="100">
        <f>CM18*0.082*(273+$F18)/$AI18</f>
        <v>4.9939283210094576</v>
      </c>
      <c r="CQ18" s="80">
        <f>CP18/$P18</f>
        <v>2.6702857393924861E-3</v>
      </c>
      <c r="CR18" s="3">
        <f>$AM18*CQ18</f>
        <v>8.7295658986142132E-13</v>
      </c>
      <c r="CS18" s="80">
        <f>$AR18-CR18</f>
        <v>1.370862050469652E-12</v>
      </c>
      <c r="CT18" s="3">
        <f t="shared" si="24"/>
        <v>2.2438186403310734E-12</v>
      </c>
      <c r="CU18" s="171"/>
      <c r="CV18" s="100">
        <f>CS18*0.082*(273+$F18)/$AI18</f>
        <v>5.0770413073640119</v>
      </c>
      <c r="CW18" s="80">
        <f>CV18/$P18</f>
        <v>2.7147267901955594E-3</v>
      </c>
      <c r="CX18" s="3">
        <f>$AM18*CW18</f>
        <v>8.8748503810446784E-13</v>
      </c>
      <c r="CY18" s="80">
        <f>$AR18-CX18</f>
        <v>1.3563336022266056E-12</v>
      </c>
      <c r="CZ18" s="3">
        <f t="shared" si="25"/>
        <v>2.2438186403310734E-12</v>
      </c>
      <c r="DA18" s="171"/>
      <c r="DB18" s="100">
        <f>CY18*0.082*(273+$F18)/$AI18</f>
        <v>5.0232346301446835</v>
      </c>
      <c r="DC18" s="80">
        <f>DB18/$P18</f>
        <v>2.6859560122373719E-3</v>
      </c>
      <c r="DD18" s="3">
        <f>$AM18*DC18</f>
        <v>8.7807943785595162E-13</v>
      </c>
      <c r="DE18" s="80">
        <f>$AR18-DD18</f>
        <v>1.3657392024751216E-12</v>
      </c>
      <c r="DF18" s="3">
        <f t="shared" si="26"/>
        <v>2.2438186403310734E-12</v>
      </c>
      <c r="DG18" s="171"/>
      <c r="DH18" s="100">
        <f>DE18*0.082*(273+$F18)/$AI18</f>
        <v>5.0580686391289644</v>
      </c>
      <c r="DI18" s="80">
        <f>DH18/$P18</f>
        <v>2.7045819819064348E-3</v>
      </c>
      <c r="DJ18" s="3">
        <f>$AM18*DI18</f>
        <v>8.841685476187392E-13</v>
      </c>
      <c r="DK18" s="80">
        <f>$AR18-DJ18</f>
        <v>1.3596500927123343E-12</v>
      </c>
      <c r="DL18" s="3">
        <f t="shared" si="27"/>
        <v>2.2438186403310734E-12</v>
      </c>
      <c r="DM18" s="171"/>
      <c r="DN18" s="100">
        <f>DK18*0.082*(273+$F18)/$AI18</f>
        <v>5.0355173825819231</v>
      </c>
      <c r="DO18" s="80">
        <f>DN18/$P18</f>
        <v>2.6925236793253569E-3</v>
      </c>
      <c r="DP18" s="3">
        <f>$AM18*DO18</f>
        <v>8.8022650705528636E-13</v>
      </c>
      <c r="DQ18" s="80">
        <f>$AR18-DP18</f>
        <v>1.363592133275787E-12</v>
      </c>
      <c r="DR18" s="3">
        <f t="shared" si="28"/>
        <v>2.2438186403310734E-12</v>
      </c>
      <c r="DS18" s="171"/>
      <c r="DT18" s="100">
        <f>DQ18*0.082*(273+$F18)/$AI18</f>
        <v>5.0501168842379043</v>
      </c>
      <c r="DU18" s="80">
        <f>DT18/$P18</f>
        <v>2.7003301271892946E-3</v>
      </c>
      <c r="DV18" s="3">
        <f>$AM18*DU18</f>
        <v>8.8277855233107935E-13</v>
      </c>
      <c r="DW18" s="80">
        <f>$AR18-DV18</f>
        <v>1.361040087999994E-12</v>
      </c>
      <c r="DX18" s="3">
        <f t="shared" si="29"/>
        <v>2.2438186403310734E-12</v>
      </c>
      <c r="DY18" s="171"/>
      <c r="DZ18" s="100">
        <f>DW18*0.082*(273+$F18)/$AI18</f>
        <v>5.0406652845827633</v>
      </c>
      <c r="EA18" s="80">
        <f>DZ18/$P18</f>
        <v>2.6952762957861906E-3</v>
      </c>
      <c r="EB18" s="3">
        <f>$AM18*EA18</f>
        <v>8.8112637879687476E-13</v>
      </c>
      <c r="EC18" s="80">
        <f>$AR18-EB18</f>
        <v>1.3626922615341986E-12</v>
      </c>
      <c r="ED18" s="3">
        <f t="shared" si="30"/>
        <v>2.2438186403310734E-12</v>
      </c>
      <c r="EE18" s="186">
        <v>5.0406652845827651</v>
      </c>
      <c r="EF18" s="187">
        <f>DR18/O18/AM18</f>
        <v>12.836227580270753</v>
      </c>
      <c r="EJ18" s="92"/>
      <c r="EK18" s="92"/>
      <c r="EL18" s="92"/>
      <c r="EM18" s="92"/>
      <c r="EN18" s="92"/>
      <c r="EO18" s="92"/>
      <c r="EP18" s="92"/>
      <c r="EQ18" s="92"/>
      <c r="ER18" s="92"/>
      <c r="ES18" s="92"/>
      <c r="ET18" s="92"/>
      <c r="EU18" s="92"/>
      <c r="EV18" s="92"/>
      <c r="EW18" s="92"/>
      <c r="EX18" s="92"/>
      <c r="EY18" s="92"/>
      <c r="EZ18" s="92"/>
      <c r="FA18" s="92"/>
      <c r="FB18" s="92"/>
      <c r="FC18" s="92"/>
      <c r="FD18" s="92"/>
      <c r="FE18" s="92"/>
      <c r="FF18" s="92"/>
      <c r="FG18" s="92"/>
      <c r="FH18" s="92"/>
      <c r="FI18" s="92"/>
      <c r="FJ18" s="92"/>
    </row>
    <row r="19" spans="1:166">
      <c r="A19" s="32"/>
      <c r="B19" s="27" t="s">
        <v>17</v>
      </c>
      <c r="C19" s="28">
        <v>-7.9333400000000005E-3</v>
      </c>
      <c r="D19" s="6" t="s">
        <v>160</v>
      </c>
      <c r="E19" s="10">
        <v>1.17</v>
      </c>
      <c r="F19" s="6">
        <v>-9.5072115385</v>
      </c>
      <c r="G19" s="6">
        <f t="shared" si="32"/>
        <v>137.97997491947319</v>
      </c>
      <c r="H19" s="6">
        <v>1.9463028359184356E-2</v>
      </c>
      <c r="I19" s="6">
        <f t="shared" si="34"/>
        <v>56.457306559383639</v>
      </c>
      <c r="J19" s="123"/>
      <c r="K19" s="54">
        <f>LN((298.15-F19)/(273.15+F19))</f>
        <v>0.15439110072936416</v>
      </c>
      <c r="L19" s="71">
        <f t="shared" si="1"/>
        <v>1.9378201677674079E-4</v>
      </c>
      <c r="M19" s="71">
        <f t="shared" si="2"/>
        <v>3.1595269012017811E-4</v>
      </c>
      <c r="N19" s="71">
        <f t="shared" si="3"/>
        <v>9.3553702970442697E-6</v>
      </c>
      <c r="O19" s="50">
        <f>SUM(L19:N19)</f>
        <v>5.1909007719396318E-4</v>
      </c>
      <c r="P19" s="50">
        <f>1/O19</f>
        <v>1926.4479209575413</v>
      </c>
      <c r="Q19" s="19"/>
      <c r="R19" s="57">
        <f t="shared" si="4"/>
        <v>8.0204703093646385E-2</v>
      </c>
      <c r="S19" s="49">
        <v>8.9920854652512918E-6</v>
      </c>
      <c r="T19" s="12">
        <f>2*R19/S19/100000</f>
        <v>0.17838954801661239</v>
      </c>
      <c r="U19" s="67">
        <f>1+T19</f>
        <v>1.1783895480166124</v>
      </c>
      <c r="V19" s="19"/>
      <c r="W19" s="61"/>
      <c r="X19" s="50"/>
      <c r="Y19" s="13"/>
      <c r="Z19" s="19"/>
      <c r="AA19" s="20">
        <f>U19/P19</f>
        <v>6.1169032144450276E-4</v>
      </c>
      <c r="AB19" s="2">
        <f>AA19*AM19</f>
        <v>1.9100618486369633E-13</v>
      </c>
      <c r="AC19" s="2">
        <f t="shared" si="5"/>
        <v>2.0528124554673769E-12</v>
      </c>
      <c r="AD19" s="17">
        <f t="shared" si="36"/>
        <v>2.2438186403310734E-12</v>
      </c>
      <c r="AE19" s="19"/>
      <c r="AF19" s="70">
        <f>AC19*0.082*(273+F19)/AI19</f>
        <v>14.570759748483752</v>
      </c>
      <c r="AG19" s="167"/>
      <c r="AH19" s="152">
        <v>3044.0351476622586</v>
      </c>
      <c r="AI19" s="153">
        <f t="shared" si="35"/>
        <v>3.0440351476622588E-12</v>
      </c>
      <c r="AJ19" s="152">
        <v>264128.34728111158</v>
      </c>
      <c r="AK19" s="154">
        <f>AJ19/1000000000000000</f>
        <v>2.641283472811116E-10</v>
      </c>
      <c r="AL19" s="154">
        <f>AK19-AI19</f>
        <v>2.6108431213344936E-10</v>
      </c>
      <c r="AM19" s="153">
        <f>AL$14*I19/100</f>
        <v>3.1225961596488308E-10</v>
      </c>
      <c r="AN19" s="141"/>
      <c r="AO19" s="79">
        <f>AF19/$P19</f>
        <v>7.563536802615122E-3</v>
      </c>
      <c r="AP19" s="80">
        <f>$AM19*AO19</f>
        <v>2.3617870973208578E-12</v>
      </c>
      <c r="AQ19" s="80">
        <f>AD19-AP19</f>
        <v>-1.1796845698978449E-13</v>
      </c>
      <c r="AR19" s="84">
        <f>AP19+AQ19</f>
        <v>2.2438186403310734E-12</v>
      </c>
      <c r="AS19" s="171"/>
      <c r="AT19" s="88">
        <f>AQ19*0.082*(273+F19)/AI19</f>
        <v>-0.83733418516604707</v>
      </c>
      <c r="AU19" s="80">
        <f>AT19/$P19</f>
        <v>-4.3465186681498761E-4</v>
      </c>
      <c r="AV19" s="86">
        <f t="shared" si="10"/>
        <v>-1.3572422501006755E-13</v>
      </c>
      <c r="AW19" s="80">
        <f>AR19-AV19</f>
        <v>2.3795428653411411E-12</v>
      </c>
      <c r="AX19" s="86">
        <f>AV19+AW19</f>
        <v>2.2438186403310734E-12</v>
      </c>
      <c r="AY19" s="173"/>
      <c r="AZ19" s="100">
        <f>AW19*0.082*(273+$F19)/$AI19</f>
        <v>16.889875794430743</v>
      </c>
      <c r="BA19" s="80">
        <f>AZ19/$P19</f>
        <v>8.7673669299275052E-3</v>
      </c>
      <c r="BB19" s="3">
        <f t="shared" si="12"/>
        <v>2.7376946305623789E-12</v>
      </c>
      <c r="BC19" s="80">
        <f>$AR19-BB19</f>
        <v>-4.9387599023130557E-13</v>
      </c>
      <c r="BD19" s="3">
        <f t="shared" si="13"/>
        <v>2.2438186403310734E-12</v>
      </c>
      <c r="BE19" s="171"/>
      <c r="BF19" s="100">
        <f>BC19*0.082*(273+$F19)/$AI19</f>
        <v>-3.5055069838644703</v>
      </c>
      <c r="BG19" s="80">
        <f>BF19/$P19</f>
        <v>-1.8196738908581849E-3</v>
      </c>
      <c r="BH19" s="3">
        <f t="shared" si="14"/>
        <v>-5.6821067034070138E-13</v>
      </c>
      <c r="BI19" s="80">
        <f>$AR19-BH19</f>
        <v>2.8120293106717746E-12</v>
      </c>
      <c r="BJ19" s="3">
        <f t="shared" si="15"/>
        <v>2.2438186403310734E-12</v>
      </c>
      <c r="BK19" s="171"/>
      <c r="BL19" s="100">
        <f>BI19*0.082*(273+$F19)/$AI19</f>
        <v>19.959642870621678</v>
      </c>
      <c r="BM19" s="80">
        <f>BL19/$P19</f>
        <v>1.0360852558474944E-2</v>
      </c>
      <c r="BN19" s="3">
        <f t="shared" si="16"/>
        <v>3.2352758409781623E-12</v>
      </c>
      <c r="BO19" s="80">
        <f>$AR19-BN19</f>
        <v>-9.9145720064708899E-13</v>
      </c>
      <c r="BP19" s="3">
        <f t="shared" si="17"/>
        <v>2.2438186403310734E-12</v>
      </c>
      <c r="BQ19" s="171"/>
      <c r="BR19" s="100">
        <f>BO19*0.082*(273+$F19)/$AI19</f>
        <v>-7.0373134345796364</v>
      </c>
      <c r="BS19" s="80">
        <f>BR19/$P19</f>
        <v>-3.6529995739940577E-3</v>
      </c>
      <c r="BT19" s="3">
        <f t="shared" si="18"/>
        <v>-1.1406842440952659E-12</v>
      </c>
      <c r="BU19" s="80">
        <f>$AR19-BT19</f>
        <v>3.384502884426339E-12</v>
      </c>
      <c r="BV19" s="3">
        <f t="shared" si="19"/>
        <v>2.2438186403310729E-12</v>
      </c>
      <c r="BW19" s="171"/>
      <c r="BX19" s="100">
        <f>BU19*0.082*(273+$F19)/$AI19</f>
        <v>24.023031556381824</v>
      </c>
      <c r="BY19" s="80">
        <f>BX19/$P19</f>
        <v>1.2470117305035255E-2</v>
      </c>
      <c r="BZ19" s="3">
        <f t="shared" si="20"/>
        <v>3.8939140407073519E-12</v>
      </c>
      <c r="CA19" s="80">
        <f>$AR19-BZ19</f>
        <v>-1.6500954003762785E-12</v>
      </c>
      <c r="CB19" s="3">
        <f t="shared" si="21"/>
        <v>2.2438186403310734E-12</v>
      </c>
      <c r="CC19" s="171"/>
      <c r="CD19" s="100">
        <f>CA19*0.082*(273+$F19)/$AI19</f>
        <v>-11.712294309655679</v>
      </c>
      <c r="CE19" s="80">
        <f>CD19/$P19</f>
        <v>-6.0797357573175821E-3</v>
      </c>
      <c r="CF19" s="3">
        <f>$AM19*CE19</f>
        <v>-1.8984559527479558E-12</v>
      </c>
      <c r="CG19" s="80">
        <f>$AR19-CF19</f>
        <v>4.1422745930790292E-12</v>
      </c>
      <c r="CH19" s="3">
        <f t="shared" si="22"/>
        <v>2.2438186403310734E-12</v>
      </c>
      <c r="CI19" s="171"/>
      <c r="CJ19" s="100">
        <f>CG19*0.082*(273+$F19)/$AI19</f>
        <v>29.401657100848588</v>
      </c>
      <c r="CK19" s="80">
        <f>CJ19/$P19</f>
        <v>1.526210845410993E-2</v>
      </c>
      <c r="CL19" s="3">
        <f>$AM19*CK19</f>
        <v>4.7657401246947622E-12</v>
      </c>
      <c r="CM19" s="80">
        <f>$AR19-CL19</f>
        <v>-2.5219214843636888E-12</v>
      </c>
      <c r="CN19" s="3">
        <f t="shared" si="23"/>
        <v>2.2438186403310734E-12</v>
      </c>
      <c r="CO19" s="171"/>
      <c r="CP19" s="100">
        <f>CM19*0.082*(273+$F19)/$AI19</f>
        <v>-17.900472084205358</v>
      </c>
      <c r="CQ19" s="80">
        <f>CP19/$P19</f>
        <v>-9.2919574359985428E-3</v>
      </c>
      <c r="CR19" s="3">
        <f>$AM19*CQ19</f>
        <v>-2.9015030605269447E-12</v>
      </c>
      <c r="CS19" s="80">
        <f>$AR19-CR19</f>
        <v>5.1453217008580176E-12</v>
      </c>
      <c r="CT19" s="3">
        <f t="shared" si="24"/>
        <v>2.2438186403310729E-12</v>
      </c>
      <c r="CU19" s="171"/>
      <c r="CV19" s="100">
        <f>CS19*0.082*(273+$F19)/$AI19</f>
        <v>36.52123511438495</v>
      </c>
      <c r="CW19" s="80">
        <f>CV19/$P19</f>
        <v>1.8957810754744963E-2</v>
      </c>
      <c r="CX19" s="3">
        <f>$AM19*CW19</f>
        <v>5.9197587058115927E-12</v>
      </c>
      <c r="CY19" s="80">
        <f>$AR19-CX19</f>
        <v>-3.6759400654805198E-12</v>
      </c>
      <c r="CZ19" s="3">
        <f t="shared" si="25"/>
        <v>2.2438186403310729E-12</v>
      </c>
      <c r="DA19" s="171"/>
      <c r="DB19" s="100">
        <f>CY19*0.082*(273+$F19)/$AI19</f>
        <v>-26.091638036046337</v>
      </c>
      <c r="DC19" s="80">
        <f>DB19/$P19</f>
        <v>-1.3543910402248239E-2</v>
      </c>
      <c r="DD19" s="3">
        <f>$AM19*DC19</f>
        <v>-4.2292162608688199E-12</v>
      </c>
      <c r="DE19" s="80">
        <f>$AR19-DD19</f>
        <v>6.4730349011998937E-12</v>
      </c>
      <c r="DF19" s="3">
        <f t="shared" si="26"/>
        <v>2.2438186403310738E-12</v>
      </c>
      <c r="DG19" s="171"/>
      <c r="DH19" s="100">
        <f>DE19*0.082*(273+$F19)/$AI19</f>
        <v>45.945276753233728</v>
      </c>
      <c r="DI19" s="80">
        <f>DH19/$P19</f>
        <v>2.3849737256534099E-2</v>
      </c>
      <c r="DJ19" s="3">
        <f>$AM19*DI19</f>
        <v>7.4473097965887027E-12</v>
      </c>
      <c r="DK19" s="80">
        <f>$AR19-DJ19</f>
        <v>-5.2034911562576289E-12</v>
      </c>
      <c r="DL19" s="3">
        <f t="shared" si="27"/>
        <v>2.2438186403310738E-12</v>
      </c>
      <c r="DM19" s="171"/>
      <c r="DN19" s="100">
        <f>DK19*0.082*(273+$F19)/$AI19</f>
        <v>-36.934118988442947</v>
      </c>
      <c r="DO19" s="80">
        <f>DN19/$P19</f>
        <v>-1.9172134676801872E-2</v>
      </c>
      <c r="DP19" s="3">
        <f>$AM19*DO19</f>
        <v>-5.9866834114051704E-12</v>
      </c>
      <c r="DQ19" s="80">
        <f>$AR19-DP19</f>
        <v>8.2305020517362433E-12</v>
      </c>
      <c r="DR19" s="3">
        <f t="shared" si="28"/>
        <v>2.2438186403310729E-12</v>
      </c>
      <c r="DS19" s="171"/>
      <c r="DT19" s="100">
        <f>DQ19*0.082*(273+$F19)/$AI19</f>
        <v>58.419690354980517</v>
      </c>
      <c r="DU19" s="80">
        <f>DT19/$P19</f>
        <v>3.0325081576014264E-2</v>
      </c>
      <c r="DV19" s="3">
        <f>$AM19*DU19</f>
        <v>9.4692983270299661E-12</v>
      </c>
      <c r="DW19" s="80">
        <f>$AR19-DV19</f>
        <v>-7.2254796866988924E-12</v>
      </c>
      <c r="DX19" s="3">
        <f t="shared" si="29"/>
        <v>2.2438186403310738E-12</v>
      </c>
      <c r="DY19" s="171"/>
      <c r="DZ19" s="100">
        <f>DW19*0.082*(273+$F19)/$AI19</f>
        <v>-51.286092064591102</v>
      </c>
      <c r="EA19" s="80">
        <f>DZ19/$P19</f>
        <v>-2.6622101488785299E-2</v>
      </c>
      <c r="EB19" s="3">
        <f>$AM19*EA19</f>
        <v>-8.3130071870662402E-12</v>
      </c>
      <c r="EC19" s="80">
        <f>$AR19-EB19</f>
        <v>1.0556825827397314E-11</v>
      </c>
      <c r="ED19" s="3">
        <f t="shared" si="30"/>
        <v>2.2438186403310738E-12</v>
      </c>
      <c r="EE19" s="186">
        <v>9.9503326422913823</v>
      </c>
      <c r="EF19" s="187">
        <f>DR19/O19/AM19</f>
        <v>13.842967625879918</v>
      </c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</row>
    <row r="20" spans="1:166">
      <c r="A20" s="32"/>
      <c r="B20" s="27" t="s">
        <v>18</v>
      </c>
      <c r="C20" s="28">
        <v>-5.5449100000000001E-3</v>
      </c>
      <c r="D20" s="6" t="s">
        <v>160</v>
      </c>
      <c r="E20" s="10">
        <v>1.17</v>
      </c>
      <c r="F20" s="6">
        <v>-10</v>
      </c>
      <c r="G20" s="6">
        <f t="shared" si="32"/>
        <v>142.4</v>
      </c>
      <c r="H20" s="6">
        <v>1.8635543029017879E-2</v>
      </c>
      <c r="I20" s="6">
        <f t="shared" si="34"/>
        <v>54.05698158957717</v>
      </c>
      <c r="J20" s="123"/>
      <c r="K20" s="54">
        <f>LN((298.15-F20)/(273.15+F20))</f>
        <v>0.15786246560846418</v>
      </c>
      <c r="L20" s="71">
        <f t="shared" si="1"/>
        <v>1.889724445807061E-4</v>
      </c>
      <c r="M20" s="71">
        <f t="shared" si="2"/>
        <v>3.0658222959610961E-4</v>
      </c>
      <c r="N20" s="71">
        <f t="shared" si="3"/>
        <v>9.114510166158775E-6</v>
      </c>
      <c r="O20" s="50">
        <f>SUM(L20:N20)</f>
        <v>5.0466918434297449E-4</v>
      </c>
      <c r="P20" s="50">
        <f>1/O20</f>
        <v>1981.4960592489781</v>
      </c>
      <c r="Q20" s="19"/>
      <c r="R20" s="57">
        <f t="shared" si="4"/>
        <v>8.0398617760000013E-2</v>
      </c>
      <c r="S20" s="49">
        <v>3.8726999999999697E-6</v>
      </c>
      <c r="T20" s="12">
        <f>2*R20/S20/100000</f>
        <v>0.41520705327033153</v>
      </c>
      <c r="U20" s="67">
        <f>1+T20</f>
        <v>1.4152070532703316</v>
      </c>
      <c r="V20" s="19"/>
      <c r="W20" s="61"/>
      <c r="X20" s="50"/>
      <c r="Y20" s="13"/>
      <c r="Z20" s="19"/>
      <c r="AA20" s="20">
        <f>U20/P20</f>
        <v>7.1421138925036271E-4</v>
      </c>
      <c r="AB20" s="2">
        <f>AA20*AM20</f>
        <v>2.1353753722765647E-13</v>
      </c>
      <c r="AC20" s="2">
        <f t="shared" si="5"/>
        <v>2.0302811031034168E-12</v>
      </c>
      <c r="AD20" s="17">
        <f t="shared" si="36"/>
        <v>2.2438186403310734E-12</v>
      </c>
      <c r="AE20" s="19"/>
      <c r="AF20" s="70">
        <f>AC20*0.082*(273+F20)/AI20</f>
        <v>180.05940970955572</v>
      </c>
      <c r="AG20" s="167"/>
      <c r="AH20" s="152">
        <v>243.16997562168854</v>
      </c>
      <c r="AI20" s="153">
        <f t="shared" si="35"/>
        <v>2.4316997562168853E-13</v>
      </c>
      <c r="AJ20" s="152">
        <v>237725.04427527569</v>
      </c>
      <c r="AK20" s="158">
        <f t="shared" si="37"/>
        <v>2.377250442752757E-10</v>
      </c>
      <c r="AL20" s="154">
        <f>AK20-AI20</f>
        <v>2.3748187429965401E-10</v>
      </c>
      <c r="AM20" s="153">
        <f>AL$14*I20/100</f>
        <v>2.9898366287855726E-10</v>
      </c>
      <c r="AN20" s="141"/>
      <c r="AO20" s="79">
        <f>AF20/$P20</f>
        <v>9.0870435431398944E-2</v>
      </c>
      <c r="AP20" s="80">
        <f>$AM20*AO20</f>
        <v>2.7168775632649086E-11</v>
      </c>
      <c r="AQ20" s="80">
        <f>AD20-AP20</f>
        <v>-2.4924956992318014E-11</v>
      </c>
      <c r="AR20" s="84">
        <f t="shared" si="9"/>
        <v>2.2438186403310721E-12</v>
      </c>
      <c r="AS20" s="171"/>
      <c r="AT20" s="88">
        <f>AQ20*0.082*(273+F20)/AI20</f>
        <v>-2210.5180589095207</v>
      </c>
      <c r="AU20" s="80">
        <f>AT20/$P20</f>
        <v>-1.1155803457652831</v>
      </c>
      <c r="AV20" s="86">
        <f t="shared" si="10"/>
        <v>-3.3354029801223175E-10</v>
      </c>
      <c r="AW20" s="80">
        <f>AR20-AV20</f>
        <v>3.3578411665256281E-10</v>
      </c>
      <c r="AX20" s="86">
        <f t="shared" si="11"/>
        <v>2.2438186403310624E-12</v>
      </c>
      <c r="AY20" s="173"/>
      <c r="AZ20" s="100">
        <f>AW20*0.082*(273+$F20)/$AI20</f>
        <v>29779.664373512784</v>
      </c>
      <c r="BA20" s="80">
        <f>AZ20/$P20</f>
        <v>15.028878929388233</v>
      </c>
      <c r="BB20" s="3">
        <f t="shared" si="12"/>
        <v>4.4933892712668641E-9</v>
      </c>
      <c r="BC20" s="80">
        <f>$AR20-BB20</f>
        <v>-4.4911454526265329E-9</v>
      </c>
      <c r="BD20" s="3">
        <f t="shared" si="13"/>
        <v>2.2438186403312175E-12</v>
      </c>
      <c r="BE20" s="171"/>
      <c r="BF20" s="100">
        <f>BC20*0.082*(273+$F20)/$AI20</f>
        <v>-398305.92812176578</v>
      </c>
      <c r="BG20" s="80">
        <f>BF20/$P20</f>
        <v>-201.01272786418295</v>
      </c>
      <c r="BH20" s="3">
        <f t="shared" si="14"/>
        <v>-6.0099521662044047E-8</v>
      </c>
      <c r="BI20" s="80">
        <f>$AR20-BH20</f>
        <v>6.0101765480684381E-8</v>
      </c>
      <c r="BJ20" s="3">
        <f t="shared" si="15"/>
        <v>2.2438186403336991E-12</v>
      </c>
      <c r="BK20" s="171"/>
      <c r="BL20" s="100">
        <f>BI20*0.082*(273+$F20)/$AI20</f>
        <v>5330241.41258677</v>
      </c>
      <c r="BM20" s="80">
        <f>BL20/$P20</f>
        <v>2690.0085860413092</v>
      </c>
      <c r="BN20" s="3">
        <f t="shared" si="16"/>
        <v>8.0426862022939924E-7</v>
      </c>
      <c r="BO20" s="80">
        <f>$AR20-BN20</f>
        <v>-8.0426637641075896E-7</v>
      </c>
      <c r="BP20" s="3">
        <f t="shared" si="17"/>
        <v>2.2438186402807595E-12</v>
      </c>
      <c r="BQ20" s="171"/>
      <c r="BR20" s="100">
        <f>BO20*0.082*(273+$F20)/$AI20</f>
        <v>-71327920.436438248</v>
      </c>
      <c r="BS20" s="80">
        <f>BR20/$P20</f>
        <v>-35997.003427537871</v>
      </c>
      <c r="BT20" s="3">
        <f t="shared" si="18"/>
        <v>-1.0762515937417253E-5</v>
      </c>
      <c r="BU20" s="80">
        <f>$AR20-BT20</f>
        <v>1.0762518181235894E-5</v>
      </c>
      <c r="BV20" s="3">
        <f t="shared" si="19"/>
        <v>2.2438186410219134E-12</v>
      </c>
      <c r="BW20" s="171"/>
      <c r="BX20" s="100">
        <f>BU20*0.082*(273+$F20)/$AI20</f>
        <v>954494758.25761318</v>
      </c>
      <c r="BY20" s="80">
        <f>BX20/$P20</f>
        <v>481704.09110951424</v>
      </c>
      <c r="BZ20" s="3">
        <f t="shared" si="20"/>
        <v>1.4402165358350883E-4</v>
      </c>
      <c r="CA20" s="80">
        <f>$AR20-BZ20</f>
        <v>-1.440216513396902E-4</v>
      </c>
      <c r="CB20" s="3">
        <f t="shared" si="21"/>
        <v>2.2438186291634521E-12</v>
      </c>
      <c r="CC20" s="171"/>
      <c r="CD20" s="100">
        <f>CA20*0.082*(273+$F20)/$AI20</f>
        <v>-12772838936.431322</v>
      </c>
      <c r="CE20" s="80">
        <f>CD20/$P20</f>
        <v>-6446058.2077929806</v>
      </c>
      <c r="CF20" s="3">
        <f>$AM20*CE20</f>
        <v>-1.9272660940943334E-3</v>
      </c>
      <c r="CG20" s="80">
        <f>$AR20-CF20</f>
        <v>1.927266096338152E-3</v>
      </c>
      <c r="CH20" s="3">
        <f t="shared" si="22"/>
        <v>2.2438186291634521E-12</v>
      </c>
      <c r="CI20" s="171"/>
      <c r="CJ20" s="100">
        <f>CG20*0.082*(273+$F20)/$AI20</f>
        <v>170923324425.09616</v>
      </c>
      <c r="CK20" s="80">
        <f>CJ20/$P20</f>
        <v>86259734.722802892</v>
      </c>
      <c r="CL20" s="3">
        <f>$AM20*CK20</f>
        <v>2.5790251446356278E-2</v>
      </c>
      <c r="CM20" s="80">
        <f>$AR20-CL20</f>
        <v>-2.5790251444112459E-2</v>
      </c>
      <c r="CN20" s="3">
        <f t="shared" si="23"/>
        <v>2.2438197133656246E-12</v>
      </c>
      <c r="CO20" s="171"/>
      <c r="CP20" s="100">
        <f>CM20*0.082*(273+$F20)/$AI20</f>
        <v>-2287258372345.3809</v>
      </c>
      <c r="CQ20" s="80">
        <f>CP20/$P20</f>
        <v>-1154308817.1531827</v>
      </c>
      <c r="CR20" s="3">
        <f>$AM20*CQ20</f>
        <v>-0.3451194782454734</v>
      </c>
      <c r="CS20" s="80">
        <f>$AR20-CR20</f>
        <v>0.34511947824771722</v>
      </c>
      <c r="CT20" s="3">
        <f t="shared" si="24"/>
        <v>2.2438162439186726E-12</v>
      </c>
      <c r="CU20" s="171"/>
      <c r="CV20" s="100">
        <f>CS20*0.082*(273+$F20)/$AI20</f>
        <v>30607588987340.574</v>
      </c>
      <c r="CW20" s="80">
        <f>CV20/$P20</f>
        <v>15446706968.946177</v>
      </c>
      <c r="CX20" s="3">
        <f>$AM20*CW20</f>
        <v>4.6183130289872647</v>
      </c>
      <c r="CY20" s="80">
        <f>$AR20-CX20</f>
        <v>-4.6183130289850212</v>
      </c>
      <c r="CZ20" s="3">
        <f t="shared" si="25"/>
        <v>2.2435386881625163E-12</v>
      </c>
      <c r="DA20" s="171"/>
      <c r="DB20" s="100">
        <f>CY20*0.082*(273+$F20)/$AI20</f>
        <v>-409584030793510.94</v>
      </c>
      <c r="DC20" s="80">
        <f>DB20/$P20</f>
        <v>-206704438740.4689</v>
      </c>
      <c r="DD20" s="3">
        <f>$AM20*DC20</f>
        <v>-61.801250227881745</v>
      </c>
      <c r="DE20" s="80">
        <f>$AR20-DD20</f>
        <v>61.80125022788399</v>
      </c>
      <c r="DF20" s="3">
        <f t="shared" si="26"/>
        <v>2.2453150450019166E-12</v>
      </c>
      <c r="DG20" s="171"/>
      <c r="DH20" s="100">
        <f>DE20*0.082*(273+$F20)/$AI20</f>
        <v>5480963507139785</v>
      </c>
      <c r="DI20" s="80">
        <f>DH20/$P20</f>
        <v>2766073382561.8442</v>
      </c>
      <c r="DJ20" s="3">
        <f>$AM20*DI20</f>
        <v>827.01075170922093</v>
      </c>
      <c r="DK20" s="80">
        <f>$AR20-DJ20</f>
        <v>-827.01075170921865</v>
      </c>
      <c r="DL20" s="3">
        <f t="shared" si="27"/>
        <v>2.2737367544323206E-12</v>
      </c>
      <c r="DM20" s="171"/>
      <c r="DN20" s="100">
        <f>DK20*0.082*(273+$F20)/$AI20</f>
        <v>-7.3345049386805392E+16</v>
      </c>
      <c r="DO20" s="80">
        <f>DN20/$P20</f>
        <v>-37014986249634.258</v>
      </c>
      <c r="DP20" s="3">
        <f>$AM20*DO20</f>
        <v>-11066.876170315081</v>
      </c>
      <c r="DQ20" s="80">
        <f>$AR20-DP20</f>
        <v>11066.876170315083</v>
      </c>
      <c r="DR20" s="3">
        <v>2.2421576772328425E-12</v>
      </c>
      <c r="DS20" s="171"/>
      <c r="DT20" s="100">
        <f>DQ20*0.082*(273+$F20)/$AI20</f>
        <v>9.8148733567470938E+17</v>
      </c>
      <c r="DU20" s="80">
        <f>DT20/$P20</f>
        <v>495326413137914.75</v>
      </c>
      <c r="DV20" s="3">
        <f>$AM20*DU20</f>
        <v>148094.50532047127</v>
      </c>
      <c r="DW20" s="80">
        <f>$AR20-DV20</f>
        <v>-148094.50532047127</v>
      </c>
      <c r="DX20" s="3">
        <v>2.2421576772328425E-12</v>
      </c>
      <c r="DY20" s="171"/>
      <c r="DZ20" s="100">
        <f>DW20*0.082*(273+$F20)/$AI20</f>
        <v>-1.3134047875672138E+19</v>
      </c>
      <c r="EA20" s="80">
        <f>DZ20/$P20</f>
        <v>-6628349228537034</v>
      </c>
      <c r="EB20" s="3">
        <f>$AM20*EA20</f>
        <v>-1981768.1311862615</v>
      </c>
      <c r="EC20" s="80">
        <f>$AR20-EB20</f>
        <v>1981768.1311862615</v>
      </c>
      <c r="ED20" s="3">
        <v>2.2421576772328425E-12</v>
      </c>
      <c r="EE20" s="186">
        <v>14.86</v>
      </c>
      <c r="EF20" s="187">
        <f>DR20/O20/AM20</f>
        <v>14.859763770625586</v>
      </c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</row>
    <row r="21" spans="1:166" ht="16" thickBot="1">
      <c r="A21" s="33"/>
      <c r="B21" s="34" t="s">
        <v>19</v>
      </c>
      <c r="C21" s="35">
        <v>-1.3241200000000001E-7</v>
      </c>
      <c r="D21" s="7" t="s">
        <v>1</v>
      </c>
      <c r="E21" s="9" t="s">
        <v>2</v>
      </c>
      <c r="F21" s="7" t="s">
        <v>3</v>
      </c>
      <c r="G21" s="6" t="e">
        <f t="shared" si="32"/>
        <v>#VALUE!</v>
      </c>
      <c r="H21" s="7" t="e">
        <v>#VALUE!</v>
      </c>
      <c r="I21" s="7" t="s">
        <v>9</v>
      </c>
      <c r="J21" s="120"/>
      <c r="K21" s="54" t="e">
        <f>LN((298.15-F21)/(273.15+F21))</f>
        <v>#VALUE!</v>
      </c>
      <c r="L21" s="71" t="e">
        <f t="shared" si="1"/>
        <v>#VALUE!</v>
      </c>
      <c r="M21" s="71" t="e">
        <f t="shared" si="2"/>
        <v>#VALUE!</v>
      </c>
      <c r="N21" s="71" t="e">
        <f t="shared" si="3"/>
        <v>#VALUE!</v>
      </c>
      <c r="O21" s="50" t="e">
        <f>SUM(L21:N21)</f>
        <v>#VALUE!</v>
      </c>
      <c r="P21" s="50" t="e">
        <f>1/O21</f>
        <v>#VALUE!</v>
      </c>
      <c r="Q21" s="19"/>
      <c r="R21" s="57" t="e">
        <f t="shared" si="4"/>
        <v>#VALUE!</v>
      </c>
      <c r="S21" s="49">
        <v>0</v>
      </c>
      <c r="T21" s="12" t="e">
        <f>2*R21/S21/100000</f>
        <v>#VALUE!</v>
      </c>
      <c r="U21" s="67">
        <f>P20*(Y20/AM20)</f>
        <v>0</v>
      </c>
      <c r="V21" s="19"/>
      <c r="W21" s="61" t="e">
        <f>O21*AM21*U21</f>
        <v>#VALUE!</v>
      </c>
      <c r="X21" s="50" t="e">
        <f>1*AI21/(0.082*(273+F21))</f>
        <v>#VALUE!</v>
      </c>
      <c r="Y21" s="13"/>
      <c r="Z21" s="19"/>
      <c r="AA21" s="20" t="e">
        <f>U21/P21</f>
        <v>#VALUE!</v>
      </c>
      <c r="AB21" s="2" t="e">
        <f>AA21*AM21</f>
        <v>#VALUE!</v>
      </c>
      <c r="AC21" s="2" t="e">
        <f t="shared" si="5"/>
        <v>#VALUE!</v>
      </c>
      <c r="AD21" s="17">
        <f>Y21</f>
        <v>0</v>
      </c>
      <c r="AE21" s="19"/>
      <c r="AF21" s="70" t="e">
        <f>AC21*0.082*(273+F21)/AI21</f>
        <v>#VALUE!</v>
      </c>
      <c r="AG21" s="167"/>
      <c r="AH21" s="150" t="s">
        <v>4</v>
      </c>
      <c r="AI21" s="155" t="s">
        <v>10</v>
      </c>
      <c r="AJ21" s="150" t="s">
        <v>4</v>
      </c>
      <c r="AK21" s="156" t="s">
        <v>11</v>
      </c>
      <c r="AL21" s="154" t="e">
        <f>AK21-AI21</f>
        <v>#VALUE!</v>
      </c>
      <c r="AM21" s="153" t="e">
        <f>0.000000000438*I21/100</f>
        <v>#VALUE!</v>
      </c>
      <c r="AN21" s="141"/>
      <c r="AO21" s="79" t="e">
        <f>AF21/$P21</f>
        <v>#VALUE!</v>
      </c>
      <c r="AP21" s="80" t="e">
        <f>$AM21*AO21</f>
        <v>#VALUE!</v>
      </c>
      <c r="AQ21" s="80" t="e">
        <f>AD21-AP21</f>
        <v>#VALUE!</v>
      </c>
      <c r="AR21" s="84" t="e">
        <f t="shared" si="9"/>
        <v>#VALUE!</v>
      </c>
      <c r="AS21" s="171"/>
      <c r="AT21" s="88" t="e">
        <f>AQ21*0.082*(273+F21)/AI21</f>
        <v>#VALUE!</v>
      </c>
      <c r="AU21" s="80" t="e">
        <f>AT21/$P21</f>
        <v>#VALUE!</v>
      </c>
      <c r="AV21" s="86" t="e">
        <f t="shared" si="10"/>
        <v>#VALUE!</v>
      </c>
      <c r="AW21" s="80" t="e">
        <f>AR21-AV21</f>
        <v>#VALUE!</v>
      </c>
      <c r="AX21" s="86" t="e">
        <f t="shared" si="11"/>
        <v>#VALUE!</v>
      </c>
      <c r="AY21" s="173"/>
      <c r="AZ21" s="100" t="e">
        <f>AW21*0.082*(273+$F21)/$AI21</f>
        <v>#VALUE!</v>
      </c>
      <c r="BA21" s="80" t="e">
        <f>AZ21/$P21</f>
        <v>#VALUE!</v>
      </c>
      <c r="BB21" s="3" t="e">
        <f t="shared" si="12"/>
        <v>#VALUE!</v>
      </c>
      <c r="BC21" s="80" t="e">
        <f>$AR21-BB21</f>
        <v>#VALUE!</v>
      </c>
      <c r="BD21" s="3" t="e">
        <f t="shared" si="13"/>
        <v>#VALUE!</v>
      </c>
      <c r="BE21" s="171"/>
      <c r="BF21" s="100" t="e">
        <f>BC21*0.082*(273+$F21)/$AI21</f>
        <v>#VALUE!</v>
      </c>
      <c r="BG21" s="80" t="e">
        <f>BF21/$P21</f>
        <v>#VALUE!</v>
      </c>
      <c r="BH21" s="3" t="e">
        <f t="shared" si="14"/>
        <v>#VALUE!</v>
      </c>
      <c r="BI21" s="80" t="e">
        <f>$AR21-BH21</f>
        <v>#VALUE!</v>
      </c>
      <c r="BJ21" s="3" t="e">
        <f t="shared" si="15"/>
        <v>#VALUE!</v>
      </c>
      <c r="BK21" s="171"/>
      <c r="BL21" s="100" t="e">
        <f>BI21*0.082*(273+$F21)/$AI21</f>
        <v>#VALUE!</v>
      </c>
      <c r="BM21" s="80" t="e">
        <f>BL21/$P21</f>
        <v>#VALUE!</v>
      </c>
      <c r="BN21" s="3" t="e">
        <f t="shared" si="16"/>
        <v>#VALUE!</v>
      </c>
      <c r="BO21" s="80" t="e">
        <f>$AR21-BN21</f>
        <v>#VALUE!</v>
      </c>
      <c r="BP21" s="3" t="e">
        <f t="shared" si="17"/>
        <v>#VALUE!</v>
      </c>
      <c r="BQ21" s="171"/>
      <c r="BR21" s="100" t="e">
        <f>BO21*0.082*(273+$F21)/$AI21</f>
        <v>#VALUE!</v>
      </c>
      <c r="BS21" s="80" t="e">
        <f>BR21/$P21</f>
        <v>#VALUE!</v>
      </c>
      <c r="BT21" s="3" t="e">
        <f t="shared" si="18"/>
        <v>#VALUE!</v>
      </c>
      <c r="BU21" s="80" t="e">
        <f>$AR21-BT21</f>
        <v>#VALUE!</v>
      </c>
      <c r="BV21" s="3" t="e">
        <f t="shared" si="19"/>
        <v>#VALUE!</v>
      </c>
      <c r="BW21" s="171"/>
      <c r="BX21" s="100" t="e">
        <f>BU21*0.082*(273+$F21)/$AI21</f>
        <v>#VALUE!</v>
      </c>
      <c r="BY21" s="80" t="e">
        <f>BX21/$P21</f>
        <v>#VALUE!</v>
      </c>
      <c r="BZ21" s="3" t="e">
        <f t="shared" si="20"/>
        <v>#VALUE!</v>
      </c>
      <c r="CA21" s="80" t="e">
        <f>$AR21-BZ21</f>
        <v>#VALUE!</v>
      </c>
      <c r="CB21" s="3" t="e">
        <f t="shared" si="21"/>
        <v>#VALUE!</v>
      </c>
      <c r="CC21" s="171"/>
      <c r="CD21" s="100" t="e">
        <f>CA21*0.082*(273+$F21)/$AI21</f>
        <v>#VALUE!</v>
      </c>
      <c r="CE21" s="80" t="e">
        <f>CD21/$P21</f>
        <v>#VALUE!</v>
      </c>
      <c r="CF21" s="3" t="e">
        <f>$AM21*CE21</f>
        <v>#VALUE!</v>
      </c>
      <c r="CG21" s="80" t="e">
        <f>$AR21-CF21</f>
        <v>#VALUE!</v>
      </c>
      <c r="CH21" s="3" t="e">
        <f t="shared" si="22"/>
        <v>#VALUE!</v>
      </c>
      <c r="CI21" s="171"/>
      <c r="CJ21" s="100" t="e">
        <f>CG21*0.082*(273+$F21)/$AI21</f>
        <v>#VALUE!</v>
      </c>
      <c r="CK21" s="80" t="e">
        <f>CJ21/$P21</f>
        <v>#VALUE!</v>
      </c>
      <c r="CL21" s="3" t="e">
        <f>$AM21*CK21</f>
        <v>#VALUE!</v>
      </c>
      <c r="CM21" s="80" t="e">
        <f>$AR21-CL21</f>
        <v>#VALUE!</v>
      </c>
      <c r="CN21" s="3" t="e">
        <f t="shared" si="23"/>
        <v>#VALUE!</v>
      </c>
      <c r="CO21" s="171"/>
      <c r="CP21" s="100" t="e">
        <f>CM21*0.082*(273+$F21)/$AI21</f>
        <v>#VALUE!</v>
      </c>
      <c r="CQ21" s="80" t="e">
        <f>CP21/$P21</f>
        <v>#VALUE!</v>
      </c>
      <c r="CR21" s="3" t="e">
        <f>$AM21*CQ21</f>
        <v>#VALUE!</v>
      </c>
      <c r="CS21" s="80" t="e">
        <f>$AR21-CR21</f>
        <v>#VALUE!</v>
      </c>
      <c r="CT21" s="3" t="e">
        <f t="shared" si="24"/>
        <v>#VALUE!</v>
      </c>
      <c r="CU21" s="171"/>
      <c r="CV21" s="100" t="e">
        <f>CS21*0.082*(273+$F21)/$AI21</f>
        <v>#VALUE!</v>
      </c>
      <c r="CW21" s="80" t="e">
        <f>CV21/$P21</f>
        <v>#VALUE!</v>
      </c>
      <c r="CX21" s="3" t="e">
        <f>$AM21*CW21</f>
        <v>#VALUE!</v>
      </c>
      <c r="CY21" s="80" t="e">
        <f>$AR21-CX21</f>
        <v>#VALUE!</v>
      </c>
      <c r="CZ21" s="3" t="e">
        <f t="shared" si="25"/>
        <v>#VALUE!</v>
      </c>
      <c r="DA21" s="171"/>
      <c r="DB21" s="100" t="e">
        <f>CY21*0.082*(273+$F21)/$AI21</f>
        <v>#VALUE!</v>
      </c>
      <c r="DC21" s="80" t="e">
        <f>DB21/$P21</f>
        <v>#VALUE!</v>
      </c>
      <c r="DD21" s="3" t="e">
        <f>$AM21*DC21</f>
        <v>#VALUE!</v>
      </c>
      <c r="DE21" s="80" t="e">
        <f>$AR21-DD21</f>
        <v>#VALUE!</v>
      </c>
      <c r="DF21" s="3" t="e">
        <f t="shared" si="26"/>
        <v>#VALUE!</v>
      </c>
      <c r="DG21" s="171"/>
      <c r="DH21" s="100" t="e">
        <f>DE21*0.082*(273+$F21)/$AI21</f>
        <v>#VALUE!</v>
      </c>
      <c r="DI21" s="80" t="e">
        <f>DH21/$P21</f>
        <v>#VALUE!</v>
      </c>
      <c r="DJ21" s="3" t="e">
        <f>$AM21*DI21</f>
        <v>#VALUE!</v>
      </c>
      <c r="DK21" s="80" t="e">
        <f>$AR21-DJ21</f>
        <v>#VALUE!</v>
      </c>
      <c r="DL21" s="3" t="e">
        <f t="shared" si="27"/>
        <v>#VALUE!</v>
      </c>
      <c r="DM21" s="171"/>
      <c r="DN21" s="100" t="e">
        <f>DK21*0.082*(273+$F21)/$AI21</f>
        <v>#VALUE!</v>
      </c>
      <c r="DO21" s="80" t="e">
        <f>DN21/$P21</f>
        <v>#VALUE!</v>
      </c>
      <c r="DP21" s="3" t="e">
        <f>$AM21*DO21</f>
        <v>#VALUE!</v>
      </c>
      <c r="DQ21" s="80" t="e">
        <f>$AR21-DP21</f>
        <v>#VALUE!</v>
      </c>
      <c r="DR21" s="3" t="e">
        <f t="shared" si="28"/>
        <v>#VALUE!</v>
      </c>
      <c r="DS21" s="171"/>
      <c r="DT21" s="100" t="e">
        <f>DQ21*0.082*(273+$F21)/$AI21</f>
        <v>#VALUE!</v>
      </c>
      <c r="DU21" s="80" t="e">
        <f>DT21/$P21</f>
        <v>#VALUE!</v>
      </c>
      <c r="DV21" s="3" t="e">
        <f>$AM21*DU21</f>
        <v>#VALUE!</v>
      </c>
      <c r="DW21" s="80" t="e">
        <f>$AR21-DV21</f>
        <v>#VALUE!</v>
      </c>
      <c r="DX21" s="3" t="e">
        <f t="shared" ref="DX21:DX49" si="38">DV21+DW21</f>
        <v>#VALUE!</v>
      </c>
      <c r="DY21" s="171"/>
      <c r="DZ21" s="100" t="e">
        <f>DW21*0.082*(273+$F21)/$AI21</f>
        <v>#VALUE!</v>
      </c>
      <c r="EA21" s="80" t="e">
        <f>DZ21/$P21</f>
        <v>#VALUE!</v>
      </c>
      <c r="EB21" s="3" t="e">
        <f>$AM21*EA21</f>
        <v>#VALUE!</v>
      </c>
      <c r="EC21" s="80" t="e">
        <f>$AR21-EB21</f>
        <v>#VALUE!</v>
      </c>
      <c r="ED21" s="3" t="e">
        <f t="shared" ref="ED21:ED49" si="39">EB21+EC21</f>
        <v>#VALUE!</v>
      </c>
      <c r="EE21" s="186" t="e">
        <f t="shared" si="31"/>
        <v>#VALUE!</v>
      </c>
      <c r="EF21" s="187" t="e">
        <f>DR21/O21/AM21</f>
        <v>#VALUE!</v>
      </c>
    </row>
    <row r="22" spans="1:166" ht="16" thickBot="1">
      <c r="A22" s="44"/>
      <c r="B22" s="44"/>
      <c r="C22" s="45"/>
      <c r="D22" s="6" t="s">
        <v>159</v>
      </c>
      <c r="E22" s="10">
        <v>0.28999999999999998</v>
      </c>
      <c r="F22" s="6">
        <v>-7</v>
      </c>
      <c r="G22" s="6">
        <f t="shared" si="32"/>
        <v>112.21699999999998</v>
      </c>
      <c r="H22" s="6">
        <v>2.541226271343312E-2</v>
      </c>
      <c r="I22" s="6">
        <f>H22/H$22*100</f>
        <v>100</v>
      </c>
      <c r="J22" s="122"/>
      <c r="K22" s="54">
        <f>LN((298.15-F22)/(273.15+F22))</f>
        <v>0.1367433993717376</v>
      </c>
      <c r="L22" s="71">
        <f t="shared" si="1"/>
        <v>2.2555900338824434E-4</v>
      </c>
      <c r="M22" s="71">
        <f t="shared" si="2"/>
        <v>3.7745320789550906E-4</v>
      </c>
      <c r="N22" s="71">
        <f t="shared" si="3"/>
        <v>1.0936785688467948E-5</v>
      </c>
      <c r="O22" s="50">
        <f>SUM(L22:N22)</f>
        <v>6.1394899697222137E-4</v>
      </c>
      <c r="P22" s="50">
        <f>1/O22</f>
        <v>1628.7997943341306</v>
      </c>
      <c r="Q22" s="19"/>
      <c r="R22" s="57">
        <f t="shared" si="4"/>
        <v>7.9161333289510014E-2</v>
      </c>
      <c r="S22" s="49">
        <v>1.4562949816666663E-5</v>
      </c>
      <c r="T22" s="12">
        <f>2*R22/S22/100000</f>
        <v>0.10871606959589095</v>
      </c>
      <c r="U22" s="67">
        <f t="shared" si="33"/>
        <v>1.1087160695958909</v>
      </c>
      <c r="V22" s="19"/>
      <c r="W22" s="61">
        <f>O22*AM22*U22</f>
        <v>1.1462069232571756E-13</v>
      </c>
      <c r="X22" s="50">
        <f>U22*AI22/(0.082*(273+F22))</f>
        <v>6.5726619623212326E-13</v>
      </c>
      <c r="Y22" s="13">
        <f>SUM(W$22:X$22)</f>
        <v>7.7188688855784079E-13</v>
      </c>
      <c r="Z22" s="19"/>
      <c r="AA22" s="20">
        <f>U22/P22</f>
        <v>6.8069511885538077E-4</v>
      </c>
      <c r="AB22" s="2">
        <f>AA22*AM22</f>
        <v>1.1462069232571756E-13</v>
      </c>
      <c r="AC22" s="2">
        <f t="shared" si="5"/>
        <v>6.5726619623212326E-13</v>
      </c>
      <c r="AD22" s="17">
        <f>Y$22</f>
        <v>7.7188688855784079E-13</v>
      </c>
      <c r="AE22" s="136">
        <f>23.5*23.5*104*3.14</f>
        <v>180342.76</v>
      </c>
      <c r="AF22" s="70">
        <f>AC22*0.082*(273+F22)/AI22</f>
        <v>1.1087160695958906</v>
      </c>
      <c r="AG22" s="167"/>
      <c r="AH22" s="152">
        <v>12930.533493070432</v>
      </c>
      <c r="AI22" s="153">
        <f>AH22/1000000000000000</f>
        <v>1.2930533493070432E-11</v>
      </c>
      <c r="AJ22" s="152">
        <v>181318.24357164037</v>
      </c>
      <c r="AK22" s="154">
        <f>AJ22/1000000000000000</f>
        <v>1.8131824357164038E-10</v>
      </c>
      <c r="AL22" s="154">
        <f>AK22-AI22</f>
        <v>1.6838771007856994E-10</v>
      </c>
      <c r="AM22" s="153">
        <f>AL$22*I22/100</f>
        <v>1.6838771007856994E-10</v>
      </c>
      <c r="AN22" s="141"/>
      <c r="AO22" s="79">
        <f>AF22/$P22</f>
        <v>6.8069511885538066E-4</v>
      </c>
      <c r="AP22" s="80">
        <f>$AM22*AO22</f>
        <v>1.1462069232571753E-13</v>
      </c>
      <c r="AQ22" s="80">
        <f>AD22-AP22</f>
        <v>6.5726619623212326E-13</v>
      </c>
      <c r="AR22" s="84">
        <f t="shared" si="9"/>
        <v>7.7188688855784079E-13</v>
      </c>
      <c r="AS22" s="171"/>
      <c r="AT22" s="88">
        <f>AQ22*0.082*(273+F22)/AI22</f>
        <v>1.1087160695958906</v>
      </c>
      <c r="AU22" s="80">
        <f>AT22/$P22</f>
        <v>6.8069511885538066E-4</v>
      </c>
      <c r="AV22" s="86">
        <f t="shared" si="10"/>
        <v>1.1462069232571753E-13</v>
      </c>
      <c r="AW22" s="80">
        <f>AR22-AV22</f>
        <v>6.5726619623212326E-13</v>
      </c>
      <c r="AX22" s="86">
        <f t="shared" si="11"/>
        <v>7.7188688855784079E-13</v>
      </c>
      <c r="AY22" s="173"/>
      <c r="AZ22" s="100">
        <f>AW22*0.082*(273+$F22)/$AI22</f>
        <v>1.1087160695958906</v>
      </c>
      <c r="BA22" s="80">
        <f>AZ22/$P22</f>
        <v>6.8069511885538066E-4</v>
      </c>
      <c r="BB22" s="3">
        <f t="shared" si="12"/>
        <v>1.1462069232571753E-13</v>
      </c>
      <c r="BC22" s="80">
        <f>$AR22-BB22</f>
        <v>6.5726619623212326E-13</v>
      </c>
      <c r="BD22" s="3">
        <f t="shared" si="13"/>
        <v>7.7188688855784079E-13</v>
      </c>
      <c r="BE22" s="171"/>
      <c r="BF22" s="100">
        <f>BC22*0.082*(273+$F22)/$AI22</f>
        <v>1.1087160695958906</v>
      </c>
      <c r="BG22" s="80">
        <f>BF22/$P22</f>
        <v>6.8069511885538066E-4</v>
      </c>
      <c r="BH22" s="3">
        <f t="shared" si="14"/>
        <v>1.1462069232571753E-13</v>
      </c>
      <c r="BI22" s="80">
        <f>$AR22-BH22</f>
        <v>6.5726619623212326E-13</v>
      </c>
      <c r="BJ22" s="3">
        <f t="shared" si="15"/>
        <v>7.7188688855784079E-13</v>
      </c>
      <c r="BK22" s="171"/>
      <c r="BL22" s="100">
        <f>BI22*0.082*(273+$F22)/$AI22</f>
        <v>1.1087160695958906</v>
      </c>
      <c r="BM22" s="80">
        <f>BL22/$P22</f>
        <v>6.8069511885538066E-4</v>
      </c>
      <c r="BN22" s="3">
        <f t="shared" si="16"/>
        <v>1.1462069232571753E-13</v>
      </c>
      <c r="BO22" s="80">
        <f>$AR22-BN22</f>
        <v>6.5726619623212326E-13</v>
      </c>
      <c r="BP22" s="3">
        <f t="shared" si="17"/>
        <v>7.7188688855784079E-13</v>
      </c>
      <c r="BQ22" s="171"/>
      <c r="BR22" s="100">
        <f>BO22*0.082*(273+$F22)/$AI22</f>
        <v>1.1087160695958906</v>
      </c>
      <c r="BS22" s="80">
        <f>BR22/$P22</f>
        <v>6.8069511885538066E-4</v>
      </c>
      <c r="BT22" s="3">
        <f t="shared" si="18"/>
        <v>1.1462069232571753E-13</v>
      </c>
      <c r="BU22" s="80">
        <f>$AR22-BT22</f>
        <v>6.5726619623212326E-13</v>
      </c>
      <c r="BV22" s="3">
        <f t="shared" si="19"/>
        <v>7.7188688855784079E-13</v>
      </c>
      <c r="BW22" s="171"/>
      <c r="BX22" s="100">
        <f>BU22*0.082*(273+$F22)/$AI22</f>
        <v>1.1087160695958906</v>
      </c>
      <c r="BY22" s="80">
        <f>BX22/$P22</f>
        <v>6.8069511885538066E-4</v>
      </c>
      <c r="BZ22" s="3">
        <f t="shared" si="20"/>
        <v>1.1462069232571753E-13</v>
      </c>
      <c r="CA22" s="80">
        <f>$AR22-BZ22</f>
        <v>6.5726619623212326E-13</v>
      </c>
      <c r="CB22" s="3">
        <f t="shared" si="21"/>
        <v>7.7188688855784079E-13</v>
      </c>
      <c r="CC22" s="171"/>
      <c r="CD22" s="100">
        <f>CA22*0.082*(273+$F22)/$AI22</f>
        <v>1.1087160695958906</v>
      </c>
      <c r="CE22" s="80">
        <f>CD22/$P22</f>
        <v>6.8069511885538066E-4</v>
      </c>
      <c r="CF22" s="3">
        <f>$AM22*CE22</f>
        <v>1.1462069232571753E-13</v>
      </c>
      <c r="CG22" s="80">
        <f>$AR22-CF22</f>
        <v>6.5726619623212326E-13</v>
      </c>
      <c r="CH22" s="3">
        <f t="shared" si="22"/>
        <v>7.7188688855784079E-13</v>
      </c>
      <c r="CI22" s="171"/>
      <c r="CJ22" s="100">
        <f>CG22*0.082*(273+$F22)/$AI22</f>
        <v>1.1087160695958906</v>
      </c>
      <c r="CK22" s="80">
        <f>CJ22/$P22</f>
        <v>6.8069511885538066E-4</v>
      </c>
      <c r="CL22" s="3">
        <f>$AM22*CK22</f>
        <v>1.1462069232571753E-13</v>
      </c>
      <c r="CM22" s="80">
        <f>$AR22-CL22</f>
        <v>6.5726619623212326E-13</v>
      </c>
      <c r="CN22" s="3">
        <f t="shared" si="23"/>
        <v>7.7188688855784079E-13</v>
      </c>
      <c r="CO22" s="171"/>
      <c r="CP22" s="100">
        <f>CM22*0.082*(273+$F22)/$AI22</f>
        <v>1.1087160695958906</v>
      </c>
      <c r="CQ22" s="80">
        <f>CP22/$P22</f>
        <v>6.8069511885538066E-4</v>
      </c>
      <c r="CR22" s="3">
        <f>$AM22*CQ22</f>
        <v>1.1462069232571753E-13</v>
      </c>
      <c r="CS22" s="80">
        <f>$AR22-CR22</f>
        <v>6.5726619623212326E-13</v>
      </c>
      <c r="CT22" s="3">
        <f t="shared" si="24"/>
        <v>7.7188688855784079E-13</v>
      </c>
      <c r="CU22" s="171"/>
      <c r="CV22" s="100">
        <f>CS22*0.082*(273+$F22)/$AI22</f>
        <v>1.1087160695958906</v>
      </c>
      <c r="CW22" s="80">
        <f>CV22/$P22</f>
        <v>6.8069511885538066E-4</v>
      </c>
      <c r="CX22" s="3">
        <f>$AM22*CW22</f>
        <v>1.1462069232571753E-13</v>
      </c>
      <c r="CY22" s="80">
        <f>$AR22-CX22</f>
        <v>6.5726619623212326E-13</v>
      </c>
      <c r="CZ22" s="3">
        <f t="shared" si="25"/>
        <v>7.7188688855784079E-13</v>
      </c>
      <c r="DA22" s="171"/>
      <c r="DB22" s="100">
        <f>CY22*0.082*(273+$F22)/$AI22</f>
        <v>1.1087160695958906</v>
      </c>
      <c r="DC22" s="80">
        <f>DB22/$P22</f>
        <v>6.8069511885538066E-4</v>
      </c>
      <c r="DD22" s="3">
        <f>$AM22*DC22</f>
        <v>1.1462069232571753E-13</v>
      </c>
      <c r="DE22" s="80">
        <f>$AR22-DD22</f>
        <v>6.5726619623212326E-13</v>
      </c>
      <c r="DF22" s="3">
        <f t="shared" si="26"/>
        <v>7.7188688855784079E-13</v>
      </c>
      <c r="DG22" s="171"/>
      <c r="DH22" s="100">
        <f>DE22*0.082*(273+$F22)/$AI22</f>
        <v>1.1087160695958906</v>
      </c>
      <c r="DI22" s="80">
        <f>DH22/$P22</f>
        <v>6.8069511885538066E-4</v>
      </c>
      <c r="DJ22" s="3">
        <f>$AM22*DI22</f>
        <v>1.1462069232571753E-13</v>
      </c>
      <c r="DK22" s="80">
        <f>$AR22-DJ22</f>
        <v>6.5726619623212326E-13</v>
      </c>
      <c r="DL22" s="3">
        <f t="shared" si="27"/>
        <v>7.7188688855784079E-13</v>
      </c>
      <c r="DM22" s="171"/>
      <c r="DN22" s="100">
        <f>DK22*0.082*(273+$F22)/$AI22</f>
        <v>1.1087160695958906</v>
      </c>
      <c r="DO22" s="80">
        <f>DN22/$P22</f>
        <v>6.8069511885538066E-4</v>
      </c>
      <c r="DP22" s="3">
        <f>$AM22*DO22</f>
        <v>1.1462069232571753E-13</v>
      </c>
      <c r="DQ22" s="80">
        <f>$AR22-DP22</f>
        <v>6.5726619623212326E-13</v>
      </c>
      <c r="DR22" s="3">
        <f t="shared" si="28"/>
        <v>7.7188688855784079E-13</v>
      </c>
      <c r="DS22" s="171"/>
      <c r="DT22" s="100">
        <f>DQ22*0.082*(273+$F22)/$AI22</f>
        <v>1.1087160695958906</v>
      </c>
      <c r="DU22" s="80">
        <f>DT22/$P22</f>
        <v>6.8069511885538066E-4</v>
      </c>
      <c r="DV22" s="3">
        <f>$AM22*DU22</f>
        <v>1.1462069232571753E-13</v>
      </c>
      <c r="DW22" s="80">
        <f>$AR22-DV22</f>
        <v>6.5726619623212326E-13</v>
      </c>
      <c r="DX22" s="3">
        <f t="shared" si="38"/>
        <v>7.7188688855784079E-13</v>
      </c>
      <c r="DY22" s="171"/>
      <c r="DZ22" s="100">
        <f>DW22*0.082*(273+$F22)/$AI22</f>
        <v>1.1087160695958906</v>
      </c>
      <c r="EA22" s="80">
        <f>DZ22/$P22</f>
        <v>6.8069511885538066E-4</v>
      </c>
      <c r="EB22" s="3">
        <f>$AM22*EA22</f>
        <v>1.1462069232571753E-13</v>
      </c>
      <c r="EC22" s="80">
        <f>$AR22-EB22</f>
        <v>6.5726619623212326E-13</v>
      </c>
      <c r="ED22" s="3">
        <f t="shared" si="39"/>
        <v>7.7188688855784079E-13</v>
      </c>
      <c r="EE22" s="186">
        <f t="shared" si="31"/>
        <v>1.1087160695958906</v>
      </c>
      <c r="EF22" s="187">
        <f>DR22/O22/AM22</f>
        <v>7.4663952894518779</v>
      </c>
    </row>
    <row r="23" spans="1:166">
      <c r="A23" s="29" t="s">
        <v>20</v>
      </c>
      <c r="B23" s="30" t="s">
        <v>6</v>
      </c>
      <c r="C23" s="31">
        <v>6.4293100000000001</v>
      </c>
      <c r="D23" s="6" t="s">
        <v>159</v>
      </c>
      <c r="E23" s="10">
        <v>0.28999999999999998</v>
      </c>
      <c r="F23" s="6">
        <v>-10</v>
      </c>
      <c r="G23" s="6">
        <f t="shared" si="32"/>
        <v>142.4</v>
      </c>
      <c r="H23" s="6">
        <v>1.8635543029017879E-2</v>
      </c>
      <c r="I23" s="6">
        <f>H23/H$22*100</f>
        <v>73.332875703220978</v>
      </c>
      <c r="J23" s="122"/>
      <c r="K23" s="54">
        <f>LN((298.15-F23)/(273.15+F23))</f>
        <v>0.15786246560846418</v>
      </c>
      <c r="L23" s="71">
        <f t="shared" si="1"/>
        <v>1.889724445807061E-4</v>
      </c>
      <c r="M23" s="71">
        <f t="shared" si="2"/>
        <v>3.0658222959610961E-4</v>
      </c>
      <c r="N23" s="71">
        <f t="shared" si="3"/>
        <v>9.114510166158775E-6</v>
      </c>
      <c r="O23" s="50">
        <f>SUM(L23:N23)</f>
        <v>5.0466918434297449E-4</v>
      </c>
      <c r="P23" s="50">
        <f>1/O23</f>
        <v>1981.4960592489781</v>
      </c>
      <c r="Q23" s="19"/>
      <c r="R23" s="57">
        <f t="shared" si="4"/>
        <v>8.0398617760000013E-2</v>
      </c>
      <c r="S23" s="49">
        <v>1.2190826908333331E-5</v>
      </c>
      <c r="T23" s="12">
        <f>2*R23/S23/100000</f>
        <v>0.13190018751729077</v>
      </c>
      <c r="U23" s="67">
        <f t="shared" si="33"/>
        <v>1.1319001875172907</v>
      </c>
      <c r="V23" s="19"/>
      <c r="W23" s="61"/>
      <c r="X23" s="50"/>
      <c r="Y23" s="13"/>
      <c r="Z23" s="19"/>
      <c r="AA23" s="20">
        <f>U23/P23</f>
        <v>5.7123514439201095E-4</v>
      </c>
      <c r="AB23" s="2">
        <f>AA23*AM23</f>
        <v>7.0538143589358571E-14</v>
      </c>
      <c r="AC23" s="2">
        <f t="shared" si="5"/>
        <v>7.013487449684822E-13</v>
      </c>
      <c r="AD23" s="17">
        <f t="shared" ref="AD23:AD26" si="40">Y$22</f>
        <v>7.7188688855784079E-13</v>
      </c>
      <c r="AE23" s="19"/>
      <c r="AF23" s="70">
        <f>AC23*0.082*(273+F23)/AI23</f>
        <v>1.9940486297898974</v>
      </c>
      <c r="AG23" s="167"/>
      <c r="AH23" s="152">
        <v>7585.2147274783174</v>
      </c>
      <c r="AI23" s="153">
        <f>AH23/1000000000000000</f>
        <v>7.585214727478318E-12</v>
      </c>
      <c r="AJ23" s="152">
        <v>144255.52078926639</v>
      </c>
      <c r="AK23" s="154">
        <f>AJ23/1000000000000000</f>
        <v>1.442555207892664E-10</v>
      </c>
      <c r="AL23" s="154">
        <f>AK23-AI23</f>
        <v>1.3667030606178808E-10</v>
      </c>
      <c r="AM23" s="153">
        <f>AL$22*I23/100</f>
        <v>1.2348355013141779E-10</v>
      </c>
      <c r="AN23" s="141"/>
      <c r="AO23" s="79">
        <f>AF23/$P23</f>
        <v>1.0063348955362933E-3</v>
      </c>
      <c r="AP23" s="80">
        <f>$AM23*AO23</f>
        <v>1.2426580552195097E-13</v>
      </c>
      <c r="AQ23" s="80">
        <f>AD23-AP23</f>
        <v>6.4762108303588985E-13</v>
      </c>
      <c r="AR23" s="84">
        <f t="shared" si="9"/>
        <v>7.7188688855784079E-13</v>
      </c>
      <c r="AS23" s="171"/>
      <c r="AT23" s="88">
        <f>AQ23*0.082*(273+F23)/AI23</f>
        <v>1.8412921424829793</v>
      </c>
      <c r="AU23" s="80">
        <f>AT23/$P23</f>
        <v>9.2924340368401314E-4</v>
      </c>
      <c r="AV23" s="86">
        <f t="shared" si="10"/>
        <v>1.1474627442310414E-13</v>
      </c>
      <c r="AW23" s="80">
        <f>AR23-AV23</f>
        <v>6.571406141347366E-13</v>
      </c>
      <c r="AX23" s="86">
        <f t="shared" si="11"/>
        <v>7.7188688855784069E-13</v>
      </c>
      <c r="AY23" s="173"/>
      <c r="AZ23" s="100">
        <f>AW23*0.082*(273+$F23)/$AI23</f>
        <v>1.8683577187459708</v>
      </c>
      <c r="BA23" s="80">
        <f>AZ23/$P23</f>
        <v>9.4290256598042954E-4</v>
      </c>
      <c r="BB23" s="3">
        <f t="shared" si="12"/>
        <v>1.1643295627528685E-13</v>
      </c>
      <c r="BC23" s="80">
        <f>$AR23-BB23</f>
        <v>6.5545393228255389E-13</v>
      </c>
      <c r="BD23" s="3">
        <f t="shared" si="13"/>
        <v>7.7188688855784069E-13</v>
      </c>
      <c r="BE23" s="171"/>
      <c r="BF23" s="100">
        <f>BC23*0.082*(273+$F23)/$AI23</f>
        <v>1.8635622077247203</v>
      </c>
      <c r="BG23" s="80">
        <f>BF23/$P23</f>
        <v>9.4048241934482739E-4</v>
      </c>
      <c r="BH23" s="3">
        <f t="shared" si="14"/>
        <v>1.1613410797688408E-13</v>
      </c>
      <c r="BI23" s="80">
        <f>$AR23-BH23</f>
        <v>6.5575278058095669E-13</v>
      </c>
      <c r="BJ23" s="3">
        <f t="shared" si="15"/>
        <v>7.7188688855784079E-13</v>
      </c>
      <c r="BK23" s="171"/>
      <c r="BL23" s="100">
        <f>BI23*0.082*(273+$F23)/$AI23</f>
        <v>1.8644118820760618</v>
      </c>
      <c r="BM23" s="80">
        <f>BL23/$P23</f>
        <v>9.40911223806676E-4</v>
      </c>
      <c r="BN23" s="3">
        <f t="shared" si="16"/>
        <v>1.1618705827414534E-13</v>
      </c>
      <c r="BO23" s="80">
        <f>$AR23-BN23</f>
        <v>6.5569983028369545E-13</v>
      </c>
      <c r="BP23" s="3">
        <f t="shared" si="17"/>
        <v>7.7188688855784079E-13</v>
      </c>
      <c r="BQ23" s="171"/>
      <c r="BR23" s="100">
        <f>BO23*0.082*(273+$F23)/$AI23</f>
        <v>1.8642613357630353</v>
      </c>
      <c r="BS23" s="80">
        <f>BR23/$P23</f>
        <v>9.408352477216751E-4</v>
      </c>
      <c r="BT23" s="3">
        <f t="shared" si="18"/>
        <v>1.1617767647744435E-13</v>
      </c>
      <c r="BU23" s="80">
        <f>$AR23-BT23</f>
        <v>6.5570921208039647E-13</v>
      </c>
      <c r="BV23" s="3">
        <f t="shared" si="19"/>
        <v>7.7188688855784079E-13</v>
      </c>
      <c r="BW23" s="171"/>
      <c r="BX23" s="100">
        <f>BU23*0.082*(273+$F23)/$AI23</f>
        <v>1.8642880097379884</v>
      </c>
      <c r="BY23" s="80">
        <f>BX23/$P23</f>
        <v>9.4084870925485785E-4</v>
      </c>
      <c r="BZ23" s="3">
        <f t="shared" si="20"/>
        <v>1.1617933875535196E-13</v>
      </c>
      <c r="CA23" s="80">
        <f>$AR23-BZ23</f>
        <v>6.5570754980248886E-13</v>
      </c>
      <c r="CB23" s="3">
        <f t="shared" si="21"/>
        <v>7.7188688855784079E-13</v>
      </c>
      <c r="CC23" s="171"/>
      <c r="CD23" s="100">
        <f>CA23*0.082*(273+$F23)/$AI23</f>
        <v>1.8642832836113532</v>
      </c>
      <c r="CE23" s="80">
        <f>CD23/$P23</f>
        <v>9.4084632412438376E-4</v>
      </c>
      <c r="CF23" s="3">
        <f>$AM23*CE23</f>
        <v>1.1617904423097349E-13</v>
      </c>
      <c r="CG23" s="80">
        <f>$AR23-CF23</f>
        <v>6.557078443268673E-13</v>
      </c>
      <c r="CH23" s="3">
        <f t="shared" si="22"/>
        <v>7.7188688855784079E-13</v>
      </c>
      <c r="CI23" s="171"/>
      <c r="CJ23" s="100">
        <f>CG23*0.082*(273+$F23)/$AI23</f>
        <v>1.8642841209920966</v>
      </c>
      <c r="CK23" s="80">
        <f>CJ23/$P23</f>
        <v>9.4084674672464052E-4</v>
      </c>
      <c r="CL23" s="3">
        <f>$AM23*CK23</f>
        <v>1.1617909641515349E-13</v>
      </c>
      <c r="CM23" s="80">
        <f>$AR23-CL23</f>
        <v>6.5570779214268728E-13</v>
      </c>
      <c r="CN23" s="3">
        <f t="shared" si="23"/>
        <v>7.7188688855784079E-13</v>
      </c>
      <c r="CO23" s="171"/>
      <c r="CP23" s="100">
        <f>CM23*0.082*(273+$F23)/$AI23</f>
        <v>1.8642839726239795</v>
      </c>
      <c r="CQ23" s="80">
        <f>CP23/$P23</f>
        <v>9.4084667184782386E-4</v>
      </c>
      <c r="CR23" s="3">
        <f>$AM23*CQ23</f>
        <v>1.1617908716909834E-13</v>
      </c>
      <c r="CS23" s="80">
        <f>$AR23-CR23</f>
        <v>6.5570780138874243E-13</v>
      </c>
      <c r="CT23" s="3">
        <f t="shared" si="24"/>
        <v>7.7188688855784079E-13</v>
      </c>
      <c r="CU23" s="171"/>
      <c r="CV23" s="100">
        <f>CS23*0.082*(273+$F23)/$AI23</f>
        <v>1.864283998912019</v>
      </c>
      <c r="CW23" s="80">
        <f>CV23/$P23</f>
        <v>9.4084668511458731E-4</v>
      </c>
      <c r="CX23" s="3">
        <f>$AM23*CW23</f>
        <v>1.161790888073254E-13</v>
      </c>
      <c r="CY23" s="80">
        <f>$AR23-CX23</f>
        <v>6.5570779975051536E-13</v>
      </c>
      <c r="CZ23" s="3">
        <f t="shared" si="25"/>
        <v>7.7188688855784079E-13</v>
      </c>
      <c r="DA23" s="171"/>
      <c r="DB23" s="100">
        <f>CY23*0.082*(273+$F23)/$AI23</f>
        <v>1.864283994254273</v>
      </c>
      <c r="DC23" s="80">
        <f>DB23/$P23</f>
        <v>9.4084668276396652E-4</v>
      </c>
      <c r="DD23" s="3">
        <f>$AM23*DC23</f>
        <v>1.1617908851706241E-13</v>
      </c>
      <c r="DE23" s="80">
        <f>$AR23-DD23</f>
        <v>6.5570780004077841E-13</v>
      </c>
      <c r="DF23" s="3">
        <f t="shared" si="26"/>
        <v>7.7188688855784079E-13</v>
      </c>
      <c r="DG23" s="171"/>
      <c r="DH23" s="100">
        <f>DE23*0.082*(273+$F23)/$AI23</f>
        <v>1.864283995079538</v>
      </c>
      <c r="DI23" s="80">
        <f>DH23/$P23</f>
        <v>9.4084668318045227E-4</v>
      </c>
      <c r="DJ23" s="3">
        <f>$AM23*DI23</f>
        <v>1.1617908856849154E-13</v>
      </c>
      <c r="DK23" s="80">
        <f>$AR23-DJ23</f>
        <v>6.5570779998934922E-13</v>
      </c>
      <c r="DL23" s="3">
        <f t="shared" si="27"/>
        <v>7.7188688855784079E-13</v>
      </c>
      <c r="DM23" s="171"/>
      <c r="DN23" s="100">
        <f>DK23*0.082*(273+$F23)/$AI23</f>
        <v>1.8642839949333163</v>
      </c>
      <c r="DO23" s="80">
        <f>DN23/$P23</f>
        <v>9.4084668310665865E-4</v>
      </c>
      <c r="DP23" s="3">
        <f>$AM23*DO23</f>
        <v>1.1617908855937923E-13</v>
      </c>
      <c r="DQ23" s="80">
        <f>$AR23-DP23</f>
        <v>6.5570779999846154E-13</v>
      </c>
      <c r="DR23" s="3">
        <f t="shared" si="28"/>
        <v>7.7188688855784079E-13</v>
      </c>
      <c r="DS23" s="171"/>
      <c r="DT23" s="100">
        <f>DQ23*0.082*(273+$F23)/$AI23</f>
        <v>1.8642839949592243</v>
      </c>
      <c r="DU23" s="80">
        <f>DT23/$P23</f>
        <v>9.4084668311973359E-4</v>
      </c>
      <c r="DV23" s="3">
        <f>$AM23*DU23</f>
        <v>1.1617908856099378E-13</v>
      </c>
      <c r="DW23" s="80">
        <f>$AR23-DV23</f>
        <v>6.5570779999684696E-13</v>
      </c>
      <c r="DX23" s="3">
        <f t="shared" si="38"/>
        <v>7.7188688855784069E-13</v>
      </c>
      <c r="DY23" s="171"/>
      <c r="DZ23" s="100">
        <f>DW23*0.082*(273+$F23)/$AI23</f>
        <v>1.8642839949546337</v>
      </c>
      <c r="EA23" s="80">
        <f>DZ23/$P23</f>
        <v>9.4084668311741697E-4</v>
      </c>
      <c r="EB23" s="3">
        <f>$AM23*EA23</f>
        <v>1.1617908856070772E-13</v>
      </c>
      <c r="EC23" s="80">
        <f>$AR23-EB23</f>
        <v>6.5570779999713312E-13</v>
      </c>
      <c r="ED23" s="3">
        <f t="shared" si="39"/>
        <v>7.7188688855784089E-13</v>
      </c>
      <c r="EE23" s="186">
        <f t="shared" si="31"/>
        <v>1.8642839949546337</v>
      </c>
      <c r="EF23" s="187">
        <f>DR23/O23/AM23</f>
        <v>12.386190923694295</v>
      </c>
    </row>
    <row r="24" spans="1:166">
      <c r="A24" s="32"/>
      <c r="B24" s="27" t="s">
        <v>7</v>
      </c>
      <c r="C24" s="28">
        <v>2.9270399999999999</v>
      </c>
      <c r="D24" s="6" t="s">
        <v>159</v>
      </c>
      <c r="E24" s="10">
        <v>0.28999999999999998</v>
      </c>
      <c r="F24" s="6">
        <v>-14</v>
      </c>
      <c r="G24" s="6">
        <f t="shared" si="32"/>
        <v>172.59199999999996</v>
      </c>
      <c r="H24" s="6">
        <v>1.3917041899168342E-2</v>
      </c>
      <c r="I24" s="6">
        <f>H24/H$22*100</f>
        <v>54.765063843809884</v>
      </c>
      <c r="J24" s="122"/>
      <c r="K24" s="54">
        <f>LN((298.15-F24)/(273.15+F24))</f>
        <v>0.18607679687203765</v>
      </c>
      <c r="L24" s="71">
        <f t="shared" si="1"/>
        <v>1.6076881730163418E-4</v>
      </c>
      <c r="M24" s="71">
        <f t="shared" si="2"/>
        <v>2.5068243742861997E-4</v>
      </c>
      <c r="N24" s="71">
        <f t="shared" si="3"/>
        <v>7.686133555507154E-6</v>
      </c>
      <c r="O24" s="50">
        <f>SUM(L24:N24)</f>
        <v>4.1913738828576133E-4</v>
      </c>
      <c r="P24" s="50">
        <f>1/O24</f>
        <v>2385.8525341533491</v>
      </c>
      <c r="Q24" s="19"/>
      <c r="R24" s="57">
        <f t="shared" si="4"/>
        <v>8.187533006752E-2</v>
      </c>
      <c r="S24" s="49">
        <v>1.1051886466666663E-5</v>
      </c>
      <c r="T24" s="12">
        <f>2*R24/S24/100000</f>
        <v>0.14816534772495588</v>
      </c>
      <c r="U24" s="67">
        <f t="shared" si="33"/>
        <v>1.1481653477249558</v>
      </c>
      <c r="V24" s="19"/>
      <c r="W24" s="61"/>
      <c r="X24" s="50"/>
      <c r="Y24" s="13"/>
      <c r="Z24" s="19"/>
      <c r="AA24" s="20">
        <f>U24/P24</f>
        <v>4.8123902516565103E-4</v>
      </c>
      <c r="AB24" s="2">
        <f>AA24*AM24</f>
        <v>4.4378725699108715E-14</v>
      </c>
      <c r="AC24" s="2">
        <f t="shared" si="5"/>
        <v>7.2750816285873208E-13</v>
      </c>
      <c r="AD24" s="17">
        <f t="shared" si="40"/>
        <v>7.7188688855784079E-13</v>
      </c>
      <c r="AE24" s="19"/>
      <c r="AF24" s="70">
        <f>AC24*0.082*(273+F24)/AI24</f>
        <v>2.7338448106479958</v>
      </c>
      <c r="AG24" s="167"/>
      <c r="AH24" s="152">
        <v>5651.6808498473201</v>
      </c>
      <c r="AI24" s="153">
        <f>AH24/1000000000000000</f>
        <v>5.6516808498473202E-12</v>
      </c>
      <c r="AJ24" s="152">
        <v>105975.36381172691</v>
      </c>
      <c r="AK24" s="154">
        <f>AJ24/1000000000000000</f>
        <v>1.0597536381172691E-10</v>
      </c>
      <c r="AL24" s="154">
        <f>AK24-AI24</f>
        <v>1.003236829618796E-10</v>
      </c>
      <c r="AM24" s="153">
        <f>AL$22*I24/100</f>
        <v>9.2217636929658324E-11</v>
      </c>
      <c r="AN24" s="141"/>
      <c r="AO24" s="79">
        <f>AF24/$P24</f>
        <v>1.1458565739135827E-3</v>
      </c>
      <c r="AP24" s="80">
        <f>$AM24*AO24</f>
        <v>1.0566818550662496E-13</v>
      </c>
      <c r="AQ24" s="80">
        <f>AD24-AP24</f>
        <v>6.6621870305121585E-13</v>
      </c>
      <c r="AR24" s="84">
        <f t="shared" si="9"/>
        <v>7.7188688855784079E-13</v>
      </c>
      <c r="AS24" s="171"/>
      <c r="AT24" s="88">
        <f>AQ24*0.082*(273+F24)/AI24</f>
        <v>2.5035300455410465</v>
      </c>
      <c r="AU24" s="80">
        <f>AT24/$P24</f>
        <v>1.0493230447830074E-3</v>
      </c>
      <c r="AV24" s="86">
        <f t="shared" si="10"/>
        <v>9.6766091565722981E-14</v>
      </c>
      <c r="AW24" s="80">
        <f>AR24-AV24</f>
        <v>6.7512079699211776E-13</v>
      </c>
      <c r="AX24" s="86">
        <f t="shared" si="11"/>
        <v>7.7188688855784069E-13</v>
      </c>
      <c r="AY24" s="173"/>
      <c r="AZ24" s="100">
        <f>AW24*0.082*(273+$F24)/$AI24</f>
        <v>2.5369825132475312</v>
      </c>
      <c r="BA24" s="80">
        <f>AZ24/$P24</f>
        <v>1.0633442247292171E-3</v>
      </c>
      <c r="BB24" s="3">
        <f t="shared" si="12"/>
        <v>9.8059091647327956E-14</v>
      </c>
      <c r="BC24" s="80">
        <f>$AR24-BB24</f>
        <v>6.7382779691051283E-13</v>
      </c>
      <c r="BD24" s="3">
        <f t="shared" si="13"/>
        <v>7.7188688855784079E-13</v>
      </c>
      <c r="BE24" s="171"/>
      <c r="BF24" s="100">
        <f>BC24*0.082*(273+$F24)/$AI24</f>
        <v>2.5321236515278596</v>
      </c>
      <c r="BG24" s="80">
        <f>BF24/$P24</f>
        <v>1.0613076941179923E-3</v>
      </c>
      <c r="BH24" s="3">
        <f t="shared" si="14"/>
        <v>9.7871287606825892E-14</v>
      </c>
      <c r="BI24" s="80">
        <f>$AR24-BH24</f>
        <v>6.7401560095101494E-13</v>
      </c>
      <c r="BJ24" s="3">
        <f t="shared" si="15"/>
        <v>7.7188688855784079E-13</v>
      </c>
      <c r="BK24" s="171"/>
      <c r="BL24" s="100">
        <f>BI24*0.082*(273+$F24)/$AI24</f>
        <v>2.5328293853295643</v>
      </c>
      <c r="BM24" s="80">
        <f>BL24/$P24</f>
        <v>1.0616034935404639E-3</v>
      </c>
      <c r="BN24" s="3">
        <f t="shared" si="16"/>
        <v>9.7898565530571377E-14</v>
      </c>
      <c r="BO24" s="80">
        <f>$AR24-BN24</f>
        <v>6.7398832302726944E-13</v>
      </c>
      <c r="BP24" s="3">
        <f t="shared" si="17"/>
        <v>7.7188688855784079E-13</v>
      </c>
      <c r="BQ24" s="171"/>
      <c r="BR24" s="100">
        <f>BO24*0.082*(273+$F24)/$AI24</f>
        <v>2.5327268797989269</v>
      </c>
      <c r="BS24" s="80">
        <f>BR24/$P24</f>
        <v>1.0615605296400677E-3</v>
      </c>
      <c r="BT24" s="3">
        <f t="shared" si="18"/>
        <v>9.7894603501203557E-14</v>
      </c>
      <c r="BU24" s="80">
        <f>$AR24-BT24</f>
        <v>6.7399228505663726E-13</v>
      </c>
      <c r="BV24" s="3">
        <f t="shared" si="19"/>
        <v>7.7188688855784079E-13</v>
      </c>
      <c r="BW24" s="171"/>
      <c r="BX24" s="100">
        <f>BU24*0.082*(273+$F24)/$AI24</f>
        <v>2.5327417683925946</v>
      </c>
      <c r="BY24" s="80">
        <f>BX24/$P24</f>
        <v>1.0615667700063327E-3</v>
      </c>
      <c r="BZ24" s="3">
        <f t="shared" si="20"/>
        <v>9.7895178973034091E-14</v>
      </c>
      <c r="CA24" s="80">
        <f>$AR24-BZ24</f>
        <v>6.7399170958480672E-13</v>
      </c>
      <c r="CB24" s="3">
        <f t="shared" si="21"/>
        <v>7.7188688855784079E-13</v>
      </c>
      <c r="CC24" s="171"/>
      <c r="CD24" s="100">
        <f>CA24*0.082*(273+$F24)/$AI24</f>
        <v>2.5327396058729721</v>
      </c>
      <c r="CE24" s="80">
        <f>CD24/$P24</f>
        <v>1.061565863613506E-3</v>
      </c>
      <c r="CF24" s="3">
        <f>$AM24*CE24</f>
        <v>9.7895095387629485E-14</v>
      </c>
      <c r="CG24" s="80">
        <f>$AR24-CF24</f>
        <v>6.7399179317021128E-13</v>
      </c>
      <c r="CH24" s="3">
        <f t="shared" si="22"/>
        <v>7.7188688855784079E-13</v>
      </c>
      <c r="CI24" s="171"/>
      <c r="CJ24" s="100">
        <f>CG24*0.082*(273+$F24)/$AI24</f>
        <v>2.532739919971887</v>
      </c>
      <c r="CK24" s="80">
        <f>CJ24/$P24</f>
        <v>1.0615659952641048E-3</v>
      </c>
      <c r="CL24" s="3">
        <f>$AM24*CK24</f>
        <v>9.7895107528136603E-14</v>
      </c>
      <c r="CM24" s="80">
        <f>$AR24-CL24</f>
        <v>6.7399178102970415E-13</v>
      </c>
      <c r="CN24" s="3">
        <f t="shared" si="23"/>
        <v>7.7188688855784079E-13</v>
      </c>
      <c r="CO24" s="171"/>
      <c r="CP24" s="100">
        <f>CM24*0.082*(273+$F24)/$AI24</f>
        <v>2.5327398743500451</v>
      </c>
      <c r="CQ24" s="80">
        <f>CP24/$P24</f>
        <v>1.0615659761422853E-3</v>
      </c>
      <c r="CR24" s="3">
        <f>$AM24*CQ24</f>
        <v>9.7895105764767587E-14</v>
      </c>
      <c r="CS24" s="80">
        <f>$AR24-CR24</f>
        <v>6.7399178279307318E-13</v>
      </c>
      <c r="CT24" s="3">
        <f t="shared" si="24"/>
        <v>7.7188688855784079E-13</v>
      </c>
      <c r="CU24" s="171"/>
      <c r="CV24" s="100">
        <f>CS24*0.082*(273+$F24)/$AI24</f>
        <v>2.5327398809764685</v>
      </c>
      <c r="CW24" s="80">
        <f>CV24/$P24</f>
        <v>1.0615659789196671E-3</v>
      </c>
      <c r="CX24" s="3">
        <f>$AM24*CW24</f>
        <v>9.7895106020891184E-14</v>
      </c>
      <c r="CY24" s="80">
        <f>$AR24-CX24</f>
        <v>6.7399178253694961E-13</v>
      </c>
      <c r="CZ24" s="3">
        <f t="shared" si="25"/>
        <v>7.7188688855784079E-13</v>
      </c>
      <c r="DA24" s="171"/>
      <c r="DB24" s="100">
        <f>CY24*0.082*(273+$F24)/$AI24</f>
        <v>2.532739880014002</v>
      </c>
      <c r="DC24" s="80">
        <f>DB24/$P24</f>
        <v>1.0615659785162613E-3</v>
      </c>
      <c r="DD24" s="3">
        <f>$AM24*DC24</f>
        <v>9.7895105983690057E-14</v>
      </c>
      <c r="DE24" s="80">
        <f>$AR24-DD24</f>
        <v>6.7399178257415072E-13</v>
      </c>
      <c r="DF24" s="3">
        <f t="shared" si="26"/>
        <v>7.7188688855784079E-13</v>
      </c>
      <c r="DG24" s="171"/>
      <c r="DH24" s="100">
        <f>DE24*0.082*(273+$F24)/$AI24</f>
        <v>2.5327398801537977</v>
      </c>
      <c r="DI24" s="80">
        <f>DH24/$P24</f>
        <v>1.061565978574855E-3</v>
      </c>
      <c r="DJ24" s="3">
        <f>$AM24*DI24</f>
        <v>9.7895105989093426E-14</v>
      </c>
      <c r="DK24" s="80">
        <f>$AR24-DJ24</f>
        <v>6.7399178256874739E-13</v>
      </c>
      <c r="DL24" s="3">
        <f t="shared" si="27"/>
        <v>7.7188688855784079E-13</v>
      </c>
      <c r="DM24" s="171"/>
      <c r="DN24" s="100">
        <f>DK24*0.082*(273+$F24)/$AI24</f>
        <v>2.5327398801334926</v>
      </c>
      <c r="DO24" s="80">
        <f>DN24/$P24</f>
        <v>1.0615659785663445E-3</v>
      </c>
      <c r="DP24" s="3">
        <f>$AM24*DO24</f>
        <v>9.7895105988308604E-14</v>
      </c>
      <c r="DQ24" s="80">
        <f>$AR24-DP24</f>
        <v>6.7399178256953216E-13</v>
      </c>
      <c r="DR24" s="3">
        <f t="shared" si="28"/>
        <v>7.7188688855784079E-13</v>
      </c>
      <c r="DS24" s="171"/>
      <c r="DT24" s="100">
        <f>DQ24*0.082*(273+$F24)/$AI24</f>
        <v>2.5327398801364414</v>
      </c>
      <c r="DU24" s="80">
        <f>DT24/$P24</f>
        <v>1.0615659785675803E-3</v>
      </c>
      <c r="DV24" s="3">
        <f>$AM24*DU24</f>
        <v>9.7895105988422566E-14</v>
      </c>
      <c r="DW24" s="80">
        <f>$AR24-DV24</f>
        <v>6.7399178256941826E-13</v>
      </c>
      <c r="DX24" s="3">
        <f t="shared" si="38"/>
        <v>7.7188688855784079E-13</v>
      </c>
      <c r="DY24" s="171"/>
      <c r="DZ24" s="100">
        <f>DW24*0.082*(273+$F24)/$AI24</f>
        <v>2.5327398801360137</v>
      </c>
      <c r="EA24" s="80">
        <f>DZ24/$P24</f>
        <v>1.0615659785674011E-3</v>
      </c>
      <c r="EB24" s="3">
        <f>$AM24*EA24</f>
        <v>9.7895105988406044E-14</v>
      </c>
      <c r="EC24" s="80">
        <f>$AR24-EB24</f>
        <v>6.7399178256943472E-13</v>
      </c>
      <c r="ED24" s="3">
        <f t="shared" si="39"/>
        <v>7.7188688855784079E-13</v>
      </c>
      <c r="EE24" s="186">
        <f t="shared" si="31"/>
        <v>2.5327398801360137</v>
      </c>
      <c r="EF24" s="187">
        <f>DR24/O24/AM24</f>
        <v>19.970239429906542</v>
      </c>
    </row>
    <row r="25" spans="1:166">
      <c r="A25" s="32"/>
      <c r="B25" s="27" t="s">
        <v>8</v>
      </c>
      <c r="C25" s="28">
        <v>4.32531</v>
      </c>
      <c r="D25" s="6" t="s">
        <v>159</v>
      </c>
      <c r="E25" s="10">
        <v>0.28999999999999998</v>
      </c>
      <c r="F25" s="6">
        <v>-20</v>
      </c>
      <c r="G25" s="6">
        <f t="shared" si="32"/>
        <v>209.60000000000002</v>
      </c>
      <c r="H25" s="6">
        <v>9.339086034430101E-3</v>
      </c>
      <c r="I25" s="6">
        <f>H25/H$22*100</f>
        <v>36.750312790892828</v>
      </c>
      <c r="J25" s="122"/>
      <c r="K25" s="54">
        <f>LN((298.15-F25)/(273.15+F25))</f>
        <v>0.228540771262883</v>
      </c>
      <c r="L25" s="71">
        <f t="shared" si="1"/>
        <v>1.335908331280039E-4</v>
      </c>
      <c r="M25" s="71">
        <f t="shared" si="2"/>
        <v>1.9545897468132428E-4</v>
      </c>
      <c r="N25" s="71">
        <f t="shared" si="3"/>
        <v>6.2786576366760523E-6</v>
      </c>
      <c r="O25" s="50">
        <f>SUM(L25:N25)</f>
        <v>3.3532846544600425E-4</v>
      </c>
      <c r="P25" s="50">
        <f>1/O25</f>
        <v>2982.1506464413874</v>
      </c>
      <c r="Q25" s="19"/>
      <c r="R25" s="57">
        <f t="shared" si="4"/>
        <v>8.399843488E-2</v>
      </c>
      <c r="S25" s="49">
        <v>1.0558759591666665E-5</v>
      </c>
      <c r="T25" s="12">
        <f>2*R25/S25/100000</f>
        <v>0.15910663397676833</v>
      </c>
      <c r="U25" s="67">
        <f t="shared" si="33"/>
        <v>1.1591066339767684</v>
      </c>
      <c r="V25" s="19"/>
      <c r="W25" s="61"/>
      <c r="X25" s="50"/>
      <c r="Y25" s="13"/>
      <c r="Z25" s="19"/>
      <c r="AA25" s="20">
        <f>U25/P25</f>
        <v>3.8868144885971306E-4</v>
      </c>
      <c r="AB25" s="2">
        <f>AA25*AM25</f>
        <v>2.4052778046960871E-14</v>
      </c>
      <c r="AC25" s="2">
        <f t="shared" si="5"/>
        <v>7.4783411051087994E-13</v>
      </c>
      <c r="AD25" s="17">
        <f t="shared" si="40"/>
        <v>7.7188688855784079E-13</v>
      </c>
      <c r="AE25" s="19"/>
      <c r="AF25" s="70">
        <f>AC25*0.082*(273+F25)/AI25</f>
        <v>3.1479842747200948</v>
      </c>
      <c r="AG25" s="167"/>
      <c r="AH25" s="152">
        <v>4928.4129470558446</v>
      </c>
      <c r="AI25" s="153">
        <f>AH25/1000000000000000</f>
        <v>4.9284129470558446E-12</v>
      </c>
      <c r="AJ25" s="152">
        <v>60615.684133836796</v>
      </c>
      <c r="AK25" s="154">
        <f>AJ25/1000000000000000</f>
        <v>6.0615684133836798E-11</v>
      </c>
      <c r="AL25" s="154">
        <f>AK25-AI25</f>
        <v>5.5687271186780955E-11</v>
      </c>
      <c r="AM25" s="153">
        <f>AL$22*I25/100</f>
        <v>6.1883010155296222E-11</v>
      </c>
      <c r="AN25" s="141"/>
      <c r="AO25" s="79">
        <f>AF25/$P25</f>
        <v>1.055608736090042E-3</v>
      </c>
      <c r="AP25" s="80">
        <f>$AM25*AO25</f>
        <v>6.5324246135479475E-14</v>
      </c>
      <c r="AQ25" s="80">
        <f>AD25-AP25</f>
        <v>7.0656264242236127E-13</v>
      </c>
      <c r="AR25" s="84">
        <f t="shared" si="9"/>
        <v>7.7188688855784069E-13</v>
      </c>
      <c r="AS25" s="171"/>
      <c r="AT25" s="88">
        <f>AQ25*0.082*(273+F25)/AI25</f>
        <v>2.974253321944333</v>
      </c>
      <c r="AU25" s="80">
        <f>AT25/$P25</f>
        <v>9.9735180229527367E-4</v>
      </c>
      <c r="AV25" s="86">
        <f t="shared" si="10"/>
        <v>6.1719131709841415E-14</v>
      </c>
      <c r="AW25" s="80">
        <f>AR25-AV25</f>
        <v>7.1016775684799929E-13</v>
      </c>
      <c r="AX25" s="86">
        <f t="shared" si="11"/>
        <v>7.7188688855784069E-13</v>
      </c>
      <c r="AY25" s="173"/>
      <c r="AZ25" s="100">
        <f>AW25*0.082*(273+$F25)/$AI25</f>
        <v>2.9894289382487598</v>
      </c>
      <c r="BA25" s="80">
        <f>AZ25/$P25</f>
        <v>1.0024406184228345E-3</v>
      </c>
      <c r="BB25" s="3">
        <f t="shared" si="12"/>
        <v>6.2034042969941698E-14</v>
      </c>
      <c r="BC25" s="80">
        <f>$AR25-BB25</f>
        <v>7.0985284558789897E-13</v>
      </c>
      <c r="BD25" s="3">
        <f t="shared" si="13"/>
        <v>7.7188688855784069E-13</v>
      </c>
      <c r="BE25" s="171"/>
      <c r="BF25" s="100">
        <f>BC25*0.082*(273+$F25)/$AI25</f>
        <v>2.9881033291587293</v>
      </c>
      <c r="BG25" s="80">
        <f>BF25/$P25</f>
        <v>1.0019961039608933E-3</v>
      </c>
      <c r="BH25" s="3">
        <f t="shared" si="14"/>
        <v>6.200653507697921E-14</v>
      </c>
      <c r="BI25" s="80">
        <f>$AR25-BH25</f>
        <v>7.0988035348086144E-13</v>
      </c>
      <c r="BJ25" s="3">
        <f t="shared" si="15"/>
        <v>7.7188688855784069E-13</v>
      </c>
      <c r="BK25" s="171"/>
      <c r="BL25" s="100">
        <f>BI25*0.082*(273+$F25)/$AI25</f>
        <v>2.9882191227729273</v>
      </c>
      <c r="BM25" s="80">
        <f>BL25/$P25</f>
        <v>1.0020349328558507E-3</v>
      </c>
      <c r="BN25" s="3">
        <f t="shared" si="16"/>
        <v>6.2008937925880176E-14</v>
      </c>
      <c r="BO25" s="80">
        <f>$AR25-BN25</f>
        <v>7.0987795063196056E-13</v>
      </c>
      <c r="BP25" s="3">
        <f t="shared" si="17"/>
        <v>7.7188688855784069E-13</v>
      </c>
      <c r="BQ25" s="171"/>
      <c r="BR25" s="100">
        <f>BO25*0.082*(273+$F25)/$AI25</f>
        <v>2.988209008055708</v>
      </c>
      <c r="BS25" s="80">
        <f>BR25/$P25</f>
        <v>1.0020315411032471E-3</v>
      </c>
      <c r="BT25" s="3">
        <f t="shared" si="18"/>
        <v>6.2008728034019362E-14</v>
      </c>
      <c r="BU25" s="80">
        <f>$AR25-BT25</f>
        <v>7.0987816052382134E-13</v>
      </c>
      <c r="BV25" s="3">
        <f t="shared" si="19"/>
        <v>7.7188688855784069E-13</v>
      </c>
      <c r="BW25" s="171"/>
      <c r="BX25" s="100">
        <f>BU25*0.082*(273+$F25)/$AI25</f>
        <v>2.9882098915889244</v>
      </c>
      <c r="BY25" s="80">
        <f>BX25/$P25</f>
        <v>1.0020318373770848E-3</v>
      </c>
      <c r="BZ25" s="3">
        <f t="shared" si="20"/>
        <v>6.2008746368336276E-14</v>
      </c>
      <c r="CA25" s="80">
        <f>$AR25-BZ25</f>
        <v>7.0987814218950443E-13</v>
      </c>
      <c r="CB25" s="3">
        <f t="shared" si="21"/>
        <v>7.7188688855784069E-13</v>
      </c>
      <c r="CC25" s="171"/>
      <c r="CD25" s="100">
        <f>CA25*0.082*(273+$F25)/$AI25</f>
        <v>2.9882098144111922</v>
      </c>
      <c r="CE25" s="80">
        <f>CD25/$P25</f>
        <v>1.0020318114971941E-3</v>
      </c>
      <c r="CF25" s="3">
        <f>$AM25*CE25</f>
        <v>6.2008744766810733E-14</v>
      </c>
      <c r="CG25" s="80">
        <f>$AR25-CF25</f>
        <v>7.0987814379103E-13</v>
      </c>
      <c r="CH25" s="3">
        <f t="shared" si="22"/>
        <v>7.7188688855784069E-13</v>
      </c>
      <c r="CI25" s="171"/>
      <c r="CJ25" s="100">
        <f>CG25*0.082*(273+$F25)/$AI25</f>
        <v>2.9882098211527635</v>
      </c>
      <c r="CK25" s="80">
        <f>CJ25/$P25</f>
        <v>1.002031813757835E-3</v>
      </c>
      <c r="CL25" s="3">
        <f>$AM25*CK25</f>
        <v>6.2008744906706E-14</v>
      </c>
      <c r="CM25" s="80">
        <f>$AR25-CL25</f>
        <v>7.0987814365113469E-13</v>
      </c>
      <c r="CN25" s="3">
        <f t="shared" si="23"/>
        <v>7.7188688855784069E-13</v>
      </c>
      <c r="CO25" s="171"/>
      <c r="CP25" s="100">
        <f>CM25*0.082*(273+$F25)/$AI25</f>
        <v>2.988209820563879</v>
      </c>
      <c r="CQ25" s="80">
        <f>CP25/$P25</f>
        <v>1.0020318135603651E-3</v>
      </c>
      <c r="CR25" s="3">
        <f>$AM25*CQ25</f>
        <v>6.2008744894485964E-14</v>
      </c>
      <c r="CS25" s="80">
        <f>$AR25-CR25</f>
        <v>7.0987814366335469E-13</v>
      </c>
      <c r="CT25" s="3">
        <f t="shared" si="24"/>
        <v>7.7188688855784069E-13</v>
      </c>
      <c r="CU25" s="171"/>
      <c r="CV25" s="100">
        <f>CS25*0.082*(273+$F25)/$AI25</f>
        <v>2.9882098206153183</v>
      </c>
      <c r="CW25" s="80">
        <f>CV25/$P25</f>
        <v>1.0020318135776144E-3</v>
      </c>
      <c r="CX25" s="3">
        <f>$AM25*CW25</f>
        <v>6.20087448955534E-14</v>
      </c>
      <c r="CY25" s="80">
        <f>$AR25-CX25</f>
        <v>7.0987814366228729E-13</v>
      </c>
      <c r="CZ25" s="3">
        <f t="shared" si="25"/>
        <v>7.7188688855784069E-13</v>
      </c>
      <c r="DA25" s="171"/>
      <c r="DB25" s="100">
        <f>CY25*0.082*(273+$F25)/$AI25</f>
        <v>2.9882098206108254</v>
      </c>
      <c r="DC25" s="80">
        <f>DB25/$P25</f>
        <v>1.0020318135761078E-3</v>
      </c>
      <c r="DD25" s="3">
        <f>$AM25*DC25</f>
        <v>6.2008744895460163E-14</v>
      </c>
      <c r="DE25" s="80">
        <f>$AR25-DD25</f>
        <v>7.0987814366238049E-13</v>
      </c>
      <c r="DF25" s="3">
        <f t="shared" si="26"/>
        <v>7.7188688855784069E-13</v>
      </c>
      <c r="DG25" s="171"/>
      <c r="DH25" s="100">
        <f>DE25*0.082*(273+$F25)/$AI25</f>
        <v>2.9882098206112171</v>
      </c>
      <c r="DI25" s="80">
        <f>DH25/$P25</f>
        <v>1.0020318135762392E-3</v>
      </c>
      <c r="DJ25" s="3">
        <f>$AM25*DI25</f>
        <v>6.2008744895468304E-14</v>
      </c>
      <c r="DK25" s="80">
        <f>$AR25-DJ25</f>
        <v>7.0987814366237241E-13</v>
      </c>
      <c r="DL25" s="3">
        <f t="shared" si="27"/>
        <v>7.7188688855784069E-13</v>
      </c>
      <c r="DM25" s="171"/>
      <c r="DN25" s="100">
        <f>DK25*0.082*(273+$F25)/$AI25</f>
        <v>2.9882098206111833</v>
      </c>
      <c r="DO25" s="80">
        <f>DN25/$P25</f>
        <v>1.0020318135762277E-3</v>
      </c>
      <c r="DP25" s="3">
        <f>$AM25*DO25</f>
        <v>6.2008744895467585E-14</v>
      </c>
      <c r="DQ25" s="80">
        <f>$AR25-DP25</f>
        <v>7.0987814366237312E-13</v>
      </c>
      <c r="DR25" s="3">
        <f t="shared" si="28"/>
        <v>7.7188688855784069E-13</v>
      </c>
      <c r="DS25" s="171"/>
      <c r="DT25" s="100">
        <f>DQ25*0.082*(273+$F25)/$AI25</f>
        <v>2.988209820611186</v>
      </c>
      <c r="DU25" s="80">
        <f>DT25/$P25</f>
        <v>1.0020318135762285E-3</v>
      </c>
      <c r="DV25" s="3">
        <f>$AM25*DU25</f>
        <v>6.2008744895467635E-14</v>
      </c>
      <c r="DW25" s="80">
        <f>$AR25-DV25</f>
        <v>7.0987814366237302E-13</v>
      </c>
      <c r="DX25" s="3">
        <f t="shared" si="38"/>
        <v>7.7188688855784069E-13</v>
      </c>
      <c r="DY25" s="171"/>
      <c r="DZ25" s="100">
        <f>DW25*0.082*(273+$F25)/$AI25</f>
        <v>2.988209820611186</v>
      </c>
      <c r="EA25" s="80">
        <f>DZ25/$P25</f>
        <v>1.0020318135762285E-3</v>
      </c>
      <c r="EB25" s="3">
        <f>$AM25*EA25</f>
        <v>6.2008744895467635E-14</v>
      </c>
      <c r="EC25" s="80">
        <f>$AR25-EB25</f>
        <v>7.0987814366237302E-13</v>
      </c>
      <c r="ED25" s="3">
        <f t="shared" si="39"/>
        <v>7.7188688855784069E-13</v>
      </c>
      <c r="EE25" s="186">
        <f t="shared" si="31"/>
        <v>2.988209820611186</v>
      </c>
      <c r="EF25" s="187">
        <f>DR25/O25/AM25</f>
        <v>37.197333774097125</v>
      </c>
    </row>
    <row r="26" spans="1:166">
      <c r="A26" s="32"/>
      <c r="B26" s="27" t="s">
        <v>12</v>
      </c>
      <c r="C26" s="28">
        <v>4.6914899999999999</v>
      </c>
      <c r="D26" s="6" t="s">
        <v>159</v>
      </c>
      <c r="E26" s="10">
        <v>0.28999999999999998</v>
      </c>
      <c r="F26" s="6">
        <v>-21.8</v>
      </c>
      <c r="G26" s="6">
        <f t="shared" si="32"/>
        <v>221.58130399999996</v>
      </c>
      <c r="H26" s="6">
        <v>8.8513238508743895E-3</v>
      </c>
      <c r="I26" s="6">
        <f>H26/H$22*100</f>
        <v>34.830915887688782</v>
      </c>
      <c r="J26" s="122"/>
      <c r="K26" s="54">
        <f>LN((298.15-F26)/(273.15+F26))</f>
        <v>0.2413183434468851</v>
      </c>
      <c r="L26" s="71">
        <f t="shared" si="1"/>
        <v>1.2494130448421101E-4</v>
      </c>
      <c r="M26" s="71">
        <f t="shared" si="2"/>
        <v>1.7876658511779345E-4</v>
      </c>
      <c r="N26" s="71">
        <f t="shared" si="3"/>
        <v>5.8353633143359576E-6</v>
      </c>
      <c r="O26" s="50">
        <f>SUM(L26:N26)</f>
        <v>3.0954325291634039E-4</v>
      </c>
      <c r="P26" s="50">
        <f>1/O26</f>
        <v>3230.5662959168681</v>
      </c>
      <c r="Q26" s="19"/>
      <c r="R26" s="57">
        <f t="shared" si="4"/>
        <v>8.4685362206035911E-2</v>
      </c>
      <c r="S26" s="49">
        <v>1.0414109041666662E-5</v>
      </c>
      <c r="T26" s="12">
        <f>2*R26/S26/100000</f>
        <v>0.16263582773564461</v>
      </c>
      <c r="U26" s="67">
        <f t="shared" si="33"/>
        <v>1.1626358277356446</v>
      </c>
      <c r="V26" s="19"/>
      <c r="W26" s="61"/>
      <c r="X26" s="50"/>
      <c r="Y26" s="13"/>
      <c r="Z26" s="19"/>
      <c r="AA26" s="20">
        <f>U26/P26</f>
        <v>3.5988607607437338E-4</v>
      </c>
      <c r="AB26" s="2">
        <f>AA26*AM26</f>
        <v>2.1107671648489034E-14</v>
      </c>
      <c r="AC26" s="2">
        <f t="shared" si="5"/>
        <v>7.507792169093518E-13</v>
      </c>
      <c r="AD26" s="17">
        <f t="shared" si="40"/>
        <v>7.7188688855784079E-13</v>
      </c>
      <c r="AE26" s="19"/>
      <c r="AF26" s="70">
        <f>AC26*0.082*(273+F26)/AI26</f>
        <v>3.2704761223442591</v>
      </c>
      <c r="AG26" s="167"/>
      <c r="AH26" s="152">
        <v>4728.6236141361805</v>
      </c>
      <c r="AI26" s="153">
        <f>AH26/1000000000000000</f>
        <v>4.7286236141361804E-12</v>
      </c>
      <c r="AJ26" s="152">
        <f>AJ25*I26/I25</f>
        <v>57449.845598690699</v>
      </c>
      <c r="AK26" s="154">
        <f>AJ26/1000000000000000</f>
        <v>5.7449845598690697E-11</v>
      </c>
      <c r="AL26" s="154">
        <f>AK26-AI26</f>
        <v>5.2721221984554516E-11</v>
      </c>
      <c r="AM26" s="153">
        <f>AL$22*I26/100</f>
        <v>5.8650981662671944E-11</v>
      </c>
      <c r="AN26" s="141"/>
      <c r="AO26" s="79">
        <f>AF26/$P26</f>
        <v>1.0123538174956611E-3</v>
      </c>
      <c r="AP26" s="80">
        <f>$AM26*AO26</f>
        <v>5.9375545186073957E-14</v>
      </c>
      <c r="AQ26" s="80">
        <f>AD26-AP26</f>
        <v>7.1251134337176685E-13</v>
      </c>
      <c r="AR26" s="84">
        <f>AP26+AQ26</f>
        <v>7.7188688855784079E-13</v>
      </c>
      <c r="AS26" s="171"/>
      <c r="AT26" s="88">
        <f>AQ26*0.082*(273+F26)/AI26</f>
        <v>3.1037770930706872</v>
      </c>
      <c r="AU26" s="80">
        <f>AT26/$P26</f>
        <v>9.607532577163235E-4</v>
      </c>
      <c r="AV26" s="86">
        <f t="shared" si="10"/>
        <v>5.6349121700672423E-14</v>
      </c>
      <c r="AW26" s="80">
        <f>AR26-AV26</f>
        <v>7.1553776685716834E-13</v>
      </c>
      <c r="AX26" s="86">
        <f>AV26+AW26</f>
        <v>7.7188688855784079E-13</v>
      </c>
      <c r="AY26" s="173"/>
      <c r="AZ26" s="100">
        <f>AW26*0.082*(273+$F26)/$AI26</f>
        <v>3.116960523728042</v>
      </c>
      <c r="BA26" s="80">
        <f>AZ26/$P26</f>
        <v>9.648340997265981E-4</v>
      </c>
      <c r="BB26" s="3">
        <f t="shared" si="12"/>
        <v>5.6588467090585295E-14</v>
      </c>
      <c r="BC26" s="80">
        <f>$AR26-BB26</f>
        <v>7.1529842146725548E-13</v>
      </c>
      <c r="BD26" s="3">
        <f>BB26+BC26</f>
        <v>7.7188688855784079E-13</v>
      </c>
      <c r="BE26" s="171"/>
      <c r="BF26" s="100">
        <f>BC26*0.082*(273+$F26)/$AI26</f>
        <v>3.1159179091150193</v>
      </c>
      <c r="BG26" s="80">
        <f>BF26/$P26</f>
        <v>9.645113654077449E-4</v>
      </c>
      <c r="BH26" s="3">
        <f t="shared" si="14"/>
        <v>5.6569538405968326E-14</v>
      </c>
      <c r="BI26" s="80">
        <f>$AR26-BH26</f>
        <v>7.1531735015187247E-13</v>
      </c>
      <c r="BJ26" s="3">
        <f>BH26+BI26</f>
        <v>7.7188688855784079E-13</v>
      </c>
      <c r="BK26" s="171"/>
      <c r="BL26" s="100">
        <f>BI26*0.082*(273+$F26)/$AI26</f>
        <v>3.1160003645289058</v>
      </c>
      <c r="BM26" s="80">
        <f>BL26/$P26</f>
        <v>9.6453688892477992E-4</v>
      </c>
      <c r="BN26" s="3">
        <f t="shared" si="16"/>
        <v>5.6571035385297913E-14</v>
      </c>
      <c r="BO26" s="80">
        <f>$AR26-BN26</f>
        <v>7.1531585317254285E-13</v>
      </c>
      <c r="BP26" s="3">
        <f>BN26+BO26</f>
        <v>7.7188688855784079E-13</v>
      </c>
      <c r="BQ26" s="171"/>
      <c r="BR26" s="100">
        <f>BO26*0.082*(273+$F26)/$AI26</f>
        <v>3.1159938435237384</v>
      </c>
      <c r="BS26" s="80">
        <f>BR26/$P26</f>
        <v>9.6453487039162809E-4</v>
      </c>
      <c r="BT26" s="3">
        <f t="shared" si="18"/>
        <v>5.6570916996347042E-14</v>
      </c>
      <c r="BU26" s="80">
        <f>$AR26-BT26</f>
        <v>7.1531597156149372E-13</v>
      </c>
      <c r="BV26" s="3">
        <f>BT26+BU26</f>
        <v>7.7188688855784079E-13</v>
      </c>
      <c r="BW26" s="171"/>
      <c r="BX26" s="100">
        <f>BU26*0.082*(273+$F26)/$AI26</f>
        <v>3.1159943592389152</v>
      </c>
      <c r="BY26" s="80">
        <f>BX26/$P26</f>
        <v>9.6453503002778146E-4</v>
      </c>
      <c r="BZ26" s="3">
        <f t="shared" si="20"/>
        <v>5.6570926359164145E-14</v>
      </c>
      <c r="CA26" s="80">
        <f>$AR26-BZ26</f>
        <v>7.1531596219867666E-13</v>
      </c>
      <c r="CB26" s="3">
        <f>BZ26+CA26</f>
        <v>7.7188688855784079E-13</v>
      </c>
      <c r="CC26" s="171"/>
      <c r="CD26" s="100">
        <f>CA26*0.082*(273+$F26)/$AI26</f>
        <v>3.1159943184534638</v>
      </c>
      <c r="CE26" s="80">
        <f>CD26/$P26</f>
        <v>9.6453501740292023E-4</v>
      </c>
      <c r="CF26" s="3">
        <f>$AM26*CE26</f>
        <v>5.6570925618703636E-14</v>
      </c>
      <c r="CG26" s="80">
        <f>$AR26-CF26</f>
        <v>7.153159629391372E-13</v>
      </c>
      <c r="CH26" s="3">
        <f>CF26+CG26</f>
        <v>7.7188688855784079E-13</v>
      </c>
      <c r="CI26" s="171"/>
      <c r="CJ26" s="100">
        <f>CG26*0.082*(273+$F26)/$AI26</f>
        <v>3.1159943216789903</v>
      </c>
      <c r="CK26" s="80">
        <f>CJ26/$P26</f>
        <v>9.6453501840136017E-4</v>
      </c>
      <c r="CL26" s="3">
        <f>$AM26*CK26</f>
        <v>5.6570925677263122E-14</v>
      </c>
      <c r="CM26" s="80">
        <f>$AR26-CL26</f>
        <v>7.1531596288057772E-13</v>
      </c>
      <c r="CN26" s="3">
        <f t="shared" si="23"/>
        <v>7.7188688855784089E-13</v>
      </c>
      <c r="CO26" s="171"/>
      <c r="CP26" s="100">
        <f>CM26*0.082*(273+$F26)/$AI26</f>
        <v>3.1159943214238988</v>
      </c>
      <c r="CQ26" s="80">
        <f>CP26/$P26</f>
        <v>9.6453501832239827E-4</v>
      </c>
      <c r="CR26" s="3">
        <f>$AM26*CQ26</f>
        <v>5.6570925672631928E-14</v>
      </c>
      <c r="CS26" s="80">
        <f>$AR26-CR26</f>
        <v>7.153159628852089E-13</v>
      </c>
      <c r="CT26" s="3">
        <f t="shared" si="24"/>
        <v>7.7188688855784079E-13</v>
      </c>
      <c r="CU26" s="171"/>
      <c r="CV26" s="100">
        <f>CS26*0.082*(273+$F26)/$AI26</f>
        <v>3.1159943214440724</v>
      </c>
      <c r="CW26" s="80">
        <f>CV26/$P26</f>
        <v>9.6453501832864295E-4</v>
      </c>
      <c r="CX26" s="3">
        <f>$AM26*CW26</f>
        <v>5.6570925672998187E-14</v>
      </c>
      <c r="CY26" s="80">
        <f>$AR26-CX26</f>
        <v>7.1531596288484257E-13</v>
      </c>
      <c r="CZ26" s="3">
        <f t="shared" si="25"/>
        <v>7.7188688855784079E-13</v>
      </c>
      <c r="DA26" s="171"/>
      <c r="DB26" s="100">
        <f>CY26*0.082*(273+$F26)/$AI26</f>
        <v>3.1159943214424768</v>
      </c>
      <c r="DC26" s="80">
        <f>DB26/$P26</f>
        <v>9.6453501832814898E-4</v>
      </c>
      <c r="DD26" s="3">
        <f>$AM26*DC26</f>
        <v>5.6570925672969214E-14</v>
      </c>
      <c r="DE26" s="80">
        <f>$AR26-DD26</f>
        <v>7.1531596288487155E-13</v>
      </c>
      <c r="DF26" s="3">
        <f t="shared" si="26"/>
        <v>7.7188688855784079E-13</v>
      </c>
      <c r="DG26" s="171"/>
      <c r="DH26" s="100">
        <f>DE26*0.082*(273+$F26)/$AI26</f>
        <v>3.1159943214426034</v>
      </c>
      <c r="DI26" s="80">
        <f>DH26/$P26</f>
        <v>9.6453501832818823E-4</v>
      </c>
      <c r="DJ26" s="3">
        <f>$AM26*DI26</f>
        <v>5.6570925672971517E-14</v>
      </c>
      <c r="DK26" s="80">
        <f>$AR26-DJ26</f>
        <v>7.1531596288486932E-13</v>
      </c>
      <c r="DL26" s="3">
        <f t="shared" si="27"/>
        <v>7.7188688855784089E-13</v>
      </c>
      <c r="DM26" s="171"/>
      <c r="DN26" s="100">
        <f>DK26*0.082*(273+$F26)/$AI26</f>
        <v>3.1159943214425936</v>
      </c>
      <c r="DO26" s="80">
        <f>DN26/$P26</f>
        <v>9.645350183281852E-4</v>
      </c>
      <c r="DP26" s="3">
        <f>$AM26*DO26</f>
        <v>5.6570925672971334E-14</v>
      </c>
      <c r="DQ26" s="80">
        <f>$AR26-DP26</f>
        <v>7.1531596288486943E-13</v>
      </c>
      <c r="DR26" s="3">
        <f t="shared" si="28"/>
        <v>7.7188688855784079E-13</v>
      </c>
      <c r="DS26" s="171"/>
      <c r="DT26" s="100">
        <f>DQ26*0.082*(273+$F26)/$AI26</f>
        <v>3.1159943214425945</v>
      </c>
      <c r="DU26" s="80">
        <f>DT26/$P26</f>
        <v>9.6453501832818541E-4</v>
      </c>
      <c r="DV26" s="3">
        <f>$AM26*DU26</f>
        <v>5.6570925672971347E-14</v>
      </c>
      <c r="DW26" s="80">
        <f>$AR26-DV26</f>
        <v>7.1531596288486943E-13</v>
      </c>
      <c r="DX26" s="3">
        <f t="shared" si="38"/>
        <v>7.7188688855784079E-13</v>
      </c>
      <c r="DY26" s="171"/>
      <c r="DZ26" s="100">
        <f>DW26*0.082*(273+$F26)/$AI26</f>
        <v>3.1159943214425945</v>
      </c>
      <c r="EA26" s="80">
        <f>DZ26/$P26</f>
        <v>9.6453501832818541E-4</v>
      </c>
      <c r="EB26" s="3">
        <f>$AM26*EA26</f>
        <v>5.6570925672971347E-14</v>
      </c>
      <c r="EC26" s="80">
        <f>$AR26-EB26</f>
        <v>7.1531596288486943E-13</v>
      </c>
      <c r="ED26" s="3">
        <f t="shared" si="39"/>
        <v>7.7188688855784079E-13</v>
      </c>
      <c r="EE26" s="186">
        <f t="shared" si="31"/>
        <v>3.1159943214425945</v>
      </c>
      <c r="EF26" s="187">
        <f>DR26/O26/AM26</f>
        <v>42.516454042953491</v>
      </c>
    </row>
    <row r="27" spans="1:166">
      <c r="A27" s="32"/>
      <c r="B27" s="27" t="s">
        <v>15</v>
      </c>
      <c r="C27" s="28">
        <v>-7.4412899999999997E-3</v>
      </c>
      <c r="D27" s="7" t="s">
        <v>1</v>
      </c>
      <c r="E27" s="9" t="s">
        <v>2</v>
      </c>
      <c r="F27" s="7" t="s">
        <v>3</v>
      </c>
      <c r="G27" s="6" t="e">
        <f t="shared" si="32"/>
        <v>#VALUE!</v>
      </c>
      <c r="H27" s="7" t="e">
        <v>#VALUE!</v>
      </c>
      <c r="I27" s="7" t="s">
        <v>9</v>
      </c>
      <c r="J27" s="120"/>
      <c r="K27" s="54" t="e">
        <f>LN((298.15-F27)/(273.15+F27))</f>
        <v>#VALUE!</v>
      </c>
      <c r="L27" s="71" t="e">
        <f t="shared" si="1"/>
        <v>#VALUE!</v>
      </c>
      <c r="M27" s="71" t="e">
        <f t="shared" si="2"/>
        <v>#VALUE!</v>
      </c>
      <c r="N27" s="71" t="e">
        <f t="shared" si="3"/>
        <v>#VALUE!</v>
      </c>
      <c r="O27" s="50" t="e">
        <f>SUM(L27:N27)</f>
        <v>#VALUE!</v>
      </c>
      <c r="P27" s="50" t="e">
        <f>1/O27</f>
        <v>#VALUE!</v>
      </c>
      <c r="Q27" s="19"/>
      <c r="R27" s="57" t="e">
        <f t="shared" si="4"/>
        <v>#VALUE!</v>
      </c>
      <c r="S27" s="49" t="e">
        <v>#VALUE!</v>
      </c>
      <c r="T27" s="12" t="e">
        <f>2*R27/S27/100000</f>
        <v>#VALUE!</v>
      </c>
      <c r="U27" s="67" t="e">
        <f t="shared" si="33"/>
        <v>#VALUE!</v>
      </c>
      <c r="V27" s="19"/>
      <c r="W27" s="61" t="e">
        <f>O27*AM27*U27</f>
        <v>#VALUE!</v>
      </c>
      <c r="X27" s="50" t="e">
        <f>1*AI27/(0.082*(273+F27))</f>
        <v>#VALUE!</v>
      </c>
      <c r="Y27" s="13" t="e">
        <f>SUM(W27:X27)</f>
        <v>#VALUE!</v>
      </c>
      <c r="Z27" s="19"/>
      <c r="AA27" s="20" t="e">
        <f>U27/P27</f>
        <v>#VALUE!</v>
      </c>
      <c r="AB27" s="2" t="e">
        <f>AA27*AM27</f>
        <v>#VALUE!</v>
      </c>
      <c r="AC27" s="2" t="e">
        <f t="shared" si="5"/>
        <v>#VALUE!</v>
      </c>
      <c r="AD27" s="17" t="e">
        <f>Y27</f>
        <v>#VALUE!</v>
      </c>
      <c r="AE27" s="19"/>
      <c r="AF27" s="70" t="e">
        <f>AC27*0.082*(273+F27)/AI27</f>
        <v>#VALUE!</v>
      </c>
      <c r="AG27" s="167"/>
      <c r="AH27" s="150" t="s">
        <v>4</v>
      </c>
      <c r="AI27" s="155" t="s">
        <v>10</v>
      </c>
      <c r="AJ27" s="150" t="s">
        <v>4</v>
      </c>
      <c r="AK27" s="156" t="s">
        <v>11</v>
      </c>
      <c r="AL27" s="154" t="e">
        <f>AK27-AI27</f>
        <v>#VALUE!</v>
      </c>
      <c r="AM27" s="153" t="e">
        <f>0.000000000438*I27/100</f>
        <v>#VALUE!</v>
      </c>
      <c r="AN27" s="141"/>
      <c r="AO27" s="79" t="e">
        <f>AF27/$P27</f>
        <v>#VALUE!</v>
      </c>
      <c r="AP27" s="80" t="e">
        <f>$AM27*AO27</f>
        <v>#VALUE!</v>
      </c>
      <c r="AQ27" s="80" t="e">
        <f>AD27-AP27</f>
        <v>#VALUE!</v>
      </c>
      <c r="AR27" s="84" t="e">
        <f t="shared" si="9"/>
        <v>#VALUE!</v>
      </c>
      <c r="AS27" s="171"/>
      <c r="AT27" s="88" t="e">
        <f>AQ27*0.082*(273+F27)/AI27</f>
        <v>#VALUE!</v>
      </c>
      <c r="AU27" s="80" t="e">
        <f>AT27/$P27</f>
        <v>#VALUE!</v>
      </c>
      <c r="AV27" s="86" t="e">
        <f t="shared" si="10"/>
        <v>#VALUE!</v>
      </c>
      <c r="AW27" s="80" t="e">
        <f>AR27-AV27</f>
        <v>#VALUE!</v>
      </c>
      <c r="AX27" s="86" t="e">
        <f t="shared" si="11"/>
        <v>#VALUE!</v>
      </c>
      <c r="AY27" s="173"/>
      <c r="AZ27" s="100" t="e">
        <f>AW27*0.082*(273+$F27)/$AI27</f>
        <v>#VALUE!</v>
      </c>
      <c r="BA27" s="80" t="e">
        <f>AZ27/$P27</f>
        <v>#VALUE!</v>
      </c>
      <c r="BB27" s="3" t="e">
        <f t="shared" si="12"/>
        <v>#VALUE!</v>
      </c>
      <c r="BC27" s="80" t="e">
        <f>$AR27-BB27</f>
        <v>#VALUE!</v>
      </c>
      <c r="BD27" s="3" t="e">
        <f t="shared" si="13"/>
        <v>#VALUE!</v>
      </c>
      <c r="BE27" s="171"/>
      <c r="BF27" s="100" t="e">
        <f>BC27*0.082*(273+$F27)/$AI27</f>
        <v>#VALUE!</v>
      </c>
      <c r="BG27" s="80" t="e">
        <f>BF27/$P27</f>
        <v>#VALUE!</v>
      </c>
      <c r="BH27" s="3" t="e">
        <f t="shared" si="14"/>
        <v>#VALUE!</v>
      </c>
      <c r="BI27" s="80" t="e">
        <f>$AR27-BH27</f>
        <v>#VALUE!</v>
      </c>
      <c r="BJ27" s="3" t="e">
        <f t="shared" si="15"/>
        <v>#VALUE!</v>
      </c>
      <c r="BK27" s="171"/>
      <c r="BL27" s="100" t="e">
        <f>BI27*0.082*(273+$F27)/$AI27</f>
        <v>#VALUE!</v>
      </c>
      <c r="BM27" s="80" t="e">
        <f>BL27/$P27</f>
        <v>#VALUE!</v>
      </c>
      <c r="BN27" s="3" t="e">
        <f t="shared" si="16"/>
        <v>#VALUE!</v>
      </c>
      <c r="BO27" s="80" t="e">
        <f>$AR27-BN27</f>
        <v>#VALUE!</v>
      </c>
      <c r="BP27" s="3" t="e">
        <f t="shared" si="17"/>
        <v>#VALUE!</v>
      </c>
      <c r="BQ27" s="171"/>
      <c r="BR27" s="100" t="e">
        <f>BO27*0.082*(273+$F27)/$AI27</f>
        <v>#VALUE!</v>
      </c>
      <c r="BS27" s="80" t="e">
        <f>BR27/$P27</f>
        <v>#VALUE!</v>
      </c>
      <c r="BT27" s="3" t="e">
        <f t="shared" si="18"/>
        <v>#VALUE!</v>
      </c>
      <c r="BU27" s="80" t="e">
        <f>$AR27-BT27</f>
        <v>#VALUE!</v>
      </c>
      <c r="BV27" s="3" t="e">
        <f t="shared" si="19"/>
        <v>#VALUE!</v>
      </c>
      <c r="BW27" s="171"/>
      <c r="BX27" s="100" t="e">
        <f>BU27*0.082*(273+$F27)/$AI27</f>
        <v>#VALUE!</v>
      </c>
      <c r="BY27" s="80" t="e">
        <f>BX27/$P27</f>
        <v>#VALUE!</v>
      </c>
      <c r="BZ27" s="3" t="e">
        <f t="shared" si="20"/>
        <v>#VALUE!</v>
      </c>
      <c r="CA27" s="80" t="e">
        <f>$AR27-BZ27</f>
        <v>#VALUE!</v>
      </c>
      <c r="CB27" s="3" t="e">
        <f t="shared" si="21"/>
        <v>#VALUE!</v>
      </c>
      <c r="CC27" s="171"/>
      <c r="CD27" s="100" t="e">
        <f>CA27*0.082*(273+$F27)/$AI27</f>
        <v>#VALUE!</v>
      </c>
      <c r="CE27" s="80" t="e">
        <f>CD27/$P27</f>
        <v>#VALUE!</v>
      </c>
      <c r="CF27" s="3" t="e">
        <f>$AM27*CE27</f>
        <v>#VALUE!</v>
      </c>
      <c r="CG27" s="80" t="e">
        <f>$AR27-CF27</f>
        <v>#VALUE!</v>
      </c>
      <c r="CH27" s="3" t="e">
        <f t="shared" si="22"/>
        <v>#VALUE!</v>
      </c>
      <c r="CI27" s="171"/>
      <c r="CJ27" s="100" t="e">
        <f>CG27*0.082*(273+$F27)/$AI27</f>
        <v>#VALUE!</v>
      </c>
      <c r="CK27" s="80" t="e">
        <f>CJ27/$P27</f>
        <v>#VALUE!</v>
      </c>
      <c r="CL27" s="3" t="e">
        <f>$AM27*CK27</f>
        <v>#VALUE!</v>
      </c>
      <c r="CM27" s="80" t="e">
        <f>$AR27-CL27</f>
        <v>#VALUE!</v>
      </c>
      <c r="CN27" s="3" t="e">
        <f t="shared" si="23"/>
        <v>#VALUE!</v>
      </c>
      <c r="CO27" s="171"/>
      <c r="CP27" s="100" t="e">
        <f>CM27*0.082*(273+$F27)/$AI27</f>
        <v>#VALUE!</v>
      </c>
      <c r="CQ27" s="80" t="e">
        <f>CP27/$P27</f>
        <v>#VALUE!</v>
      </c>
      <c r="CR27" s="3" t="e">
        <f>$AM27*CQ27</f>
        <v>#VALUE!</v>
      </c>
      <c r="CS27" s="80" t="e">
        <f>$AR27-CR27</f>
        <v>#VALUE!</v>
      </c>
      <c r="CT27" s="3" t="e">
        <f t="shared" si="24"/>
        <v>#VALUE!</v>
      </c>
      <c r="CU27" s="171"/>
      <c r="CV27" s="100" t="e">
        <f>CS27*0.082*(273+$F27)/$AI27</f>
        <v>#VALUE!</v>
      </c>
      <c r="CW27" s="80" t="e">
        <f>CV27/$P27</f>
        <v>#VALUE!</v>
      </c>
      <c r="CX27" s="3" t="e">
        <f>$AM27*CW27</f>
        <v>#VALUE!</v>
      </c>
      <c r="CY27" s="80" t="e">
        <f>$AR27-CX27</f>
        <v>#VALUE!</v>
      </c>
      <c r="CZ27" s="3" t="e">
        <f t="shared" si="25"/>
        <v>#VALUE!</v>
      </c>
      <c r="DA27" s="171"/>
      <c r="DB27" s="100" t="e">
        <f>CY27*0.082*(273+$F27)/$AI27</f>
        <v>#VALUE!</v>
      </c>
      <c r="DC27" s="80" t="e">
        <f>DB27/$P27</f>
        <v>#VALUE!</v>
      </c>
      <c r="DD27" s="3" t="e">
        <f>$AM27*DC27</f>
        <v>#VALUE!</v>
      </c>
      <c r="DE27" s="80" t="e">
        <f>$AR27-DD27</f>
        <v>#VALUE!</v>
      </c>
      <c r="DF27" s="3" t="e">
        <f t="shared" si="26"/>
        <v>#VALUE!</v>
      </c>
      <c r="DG27" s="171"/>
      <c r="DH27" s="100" t="e">
        <f>DE27*0.082*(273+$F27)/$AI27</f>
        <v>#VALUE!</v>
      </c>
      <c r="DI27" s="80" t="e">
        <f>DH27/$P27</f>
        <v>#VALUE!</v>
      </c>
      <c r="DJ27" s="3" t="e">
        <f>$AM27*DI27</f>
        <v>#VALUE!</v>
      </c>
      <c r="DK27" s="80" t="e">
        <f>$AR27-DJ27</f>
        <v>#VALUE!</v>
      </c>
      <c r="DL27" s="3" t="e">
        <f t="shared" si="27"/>
        <v>#VALUE!</v>
      </c>
      <c r="DM27" s="171"/>
      <c r="DN27" s="100" t="e">
        <f>DK27*0.082*(273+$F27)/$AI27</f>
        <v>#VALUE!</v>
      </c>
      <c r="DO27" s="80" t="e">
        <f>DN27/$P27</f>
        <v>#VALUE!</v>
      </c>
      <c r="DP27" s="3" t="e">
        <f>$AM27*DO27</f>
        <v>#VALUE!</v>
      </c>
      <c r="DQ27" s="80" t="e">
        <f>$AR27-DP27</f>
        <v>#VALUE!</v>
      </c>
      <c r="DR27" s="3" t="e">
        <f t="shared" si="28"/>
        <v>#VALUE!</v>
      </c>
      <c r="DS27" s="171"/>
      <c r="DT27" s="100" t="e">
        <f>DQ27*0.082*(273+$F27)/$AI27</f>
        <v>#VALUE!</v>
      </c>
      <c r="DU27" s="80" t="e">
        <f>DT27/$P27</f>
        <v>#VALUE!</v>
      </c>
      <c r="DV27" s="3" t="e">
        <f>$AM27*DU27</f>
        <v>#VALUE!</v>
      </c>
      <c r="DW27" s="80" t="e">
        <f>$AR27-DV27</f>
        <v>#VALUE!</v>
      </c>
      <c r="DX27" s="3" t="e">
        <f t="shared" si="38"/>
        <v>#VALUE!</v>
      </c>
      <c r="DY27" s="171"/>
      <c r="DZ27" s="100" t="e">
        <f>DW27*0.082*(273+$F27)/$AI27</f>
        <v>#VALUE!</v>
      </c>
      <c r="EA27" s="80" t="e">
        <f>DZ27/$P27</f>
        <v>#VALUE!</v>
      </c>
      <c r="EB27" s="3" t="e">
        <f>$AM27*EA27</f>
        <v>#VALUE!</v>
      </c>
      <c r="EC27" s="80" t="e">
        <f>$AR27-EB27</f>
        <v>#VALUE!</v>
      </c>
      <c r="ED27" s="3" t="e">
        <f t="shared" si="39"/>
        <v>#VALUE!</v>
      </c>
      <c r="EE27" s="186" t="e">
        <f t="shared" si="31"/>
        <v>#VALUE!</v>
      </c>
      <c r="EF27" s="187" t="e">
        <f>DR27/O27/AM27</f>
        <v>#VALUE!</v>
      </c>
    </row>
    <row r="28" spans="1:166" s="92" customFormat="1" ht="16" thickBot="1">
      <c r="A28" s="32"/>
      <c r="B28" s="27" t="s">
        <v>16</v>
      </c>
      <c r="C28" s="28">
        <v>-8.0256600000000004E-3</v>
      </c>
      <c r="D28" s="6" t="s">
        <v>158</v>
      </c>
      <c r="E28" s="10">
        <f t="shared" ref="E28:E35" si="41">0.116</f>
        <v>0.11600000000000001</v>
      </c>
      <c r="F28" s="6">
        <v>-0.60606060606060819</v>
      </c>
      <c r="G28" s="6">
        <f t="shared" si="32"/>
        <v>12.648045190193994</v>
      </c>
      <c r="H28" s="6">
        <v>0.29286417545444277</v>
      </c>
      <c r="I28" s="6">
        <f t="shared" ref="I28:I33" si="42">H28/H$28*100</f>
        <v>100</v>
      </c>
      <c r="J28" s="122"/>
      <c r="K28" s="54">
        <f>LN((298.15-F28)/(273.15+F28))</f>
        <v>9.1827543000444808E-2</v>
      </c>
      <c r="L28" s="71">
        <f t="shared" si="1"/>
        <v>4.2126023581577312E-4</v>
      </c>
      <c r="M28" s="71">
        <f t="shared" si="2"/>
        <v>7.5990499748529439E-4</v>
      </c>
      <c r="N28" s="71">
        <f t="shared" si="3"/>
        <v>2.0564656483469834E-5</v>
      </c>
      <c r="O28" s="50">
        <f>SUM(L28:N28)</f>
        <v>1.2017298897845374E-3</v>
      </c>
      <c r="P28" s="50">
        <f>1/O28</f>
        <v>832.13375027169684</v>
      </c>
      <c r="Q28" s="19"/>
      <c r="R28" s="57">
        <f t="shared" si="4"/>
        <v>7.5943997328333887E-2</v>
      </c>
      <c r="S28" s="49">
        <v>1.2299972323333333E-5</v>
      </c>
      <c r="T28" s="12">
        <f>2*R28/S28/100000</f>
        <v>0.12348645237886652</v>
      </c>
      <c r="U28" s="67">
        <f t="shared" si="33"/>
        <v>1.1234864523788666</v>
      </c>
      <c r="V28" s="19"/>
      <c r="W28" s="61">
        <f>O28*AM28*U28</f>
        <v>3.1877343746591069E-13</v>
      </c>
      <c r="X28" s="50">
        <f>U28*AI28/(0.082*(273+F28))</f>
        <v>3.9186577477524624E-13</v>
      </c>
      <c r="Y28" s="13">
        <f>SUM(W$28:X$28)</f>
        <v>7.1063921224115693E-13</v>
      </c>
      <c r="Z28" s="19"/>
      <c r="AA28" s="20">
        <f>U28/P28</f>
        <v>1.3501272505916763E-3</v>
      </c>
      <c r="AB28" s="2">
        <f>AA28*AM28</f>
        <v>3.1877343746591074E-13</v>
      </c>
      <c r="AC28" s="2">
        <f t="shared" si="5"/>
        <v>3.9186577477524619E-13</v>
      </c>
      <c r="AD28" s="17">
        <f>Y$28</f>
        <v>7.1063921224115693E-13</v>
      </c>
      <c r="AE28" s="136">
        <f>26.5*26.5*109*3.14</f>
        <v>240352.08500000002</v>
      </c>
      <c r="AF28" s="70">
        <f>AC28*0.082*(273+F28)/AI28</f>
        <v>1.1234864523788664</v>
      </c>
      <c r="AG28" s="167"/>
      <c r="AH28" s="152">
        <v>7790.777248849914</v>
      </c>
      <c r="AI28" s="153">
        <f t="shared" ref="AI28:AI35" si="43">AH28/1000000000000000</f>
        <v>7.7907772488499145E-12</v>
      </c>
      <c r="AJ28" s="152">
        <v>243896.99414522931</v>
      </c>
      <c r="AK28" s="154">
        <f t="shared" ref="AK28:AK35" si="44">AJ28/1000000000000000</f>
        <v>2.438969941452293E-10</v>
      </c>
      <c r="AL28" s="154">
        <f>AK28-AI28</f>
        <v>2.361062168963794E-10</v>
      </c>
      <c r="AM28" s="153">
        <f>AL$28*I28/100</f>
        <v>2.361062168963794E-10</v>
      </c>
      <c r="AN28" s="141"/>
      <c r="AO28" s="79">
        <f>AF28/$P28</f>
        <v>1.3501272505916759E-3</v>
      </c>
      <c r="AP28" s="80">
        <f>$AM28*AO28</f>
        <v>3.1877343746591064E-13</v>
      </c>
      <c r="AQ28" s="80">
        <f>AD28-AP28</f>
        <v>3.9186577477524629E-13</v>
      </c>
      <c r="AR28" s="84">
        <f t="shared" si="9"/>
        <v>7.1063921224115693E-13</v>
      </c>
      <c r="AS28" s="171"/>
      <c r="AT28" s="88">
        <f>AQ28*0.082*(273+F28)/AI28</f>
        <v>1.1234864523788668</v>
      </c>
      <c r="AU28" s="80">
        <f>AT28/$P28</f>
        <v>1.3501272505916765E-3</v>
      </c>
      <c r="AV28" s="86">
        <f t="shared" si="10"/>
        <v>3.1877343746591079E-13</v>
      </c>
      <c r="AW28" s="80">
        <f>AR28-AV28</f>
        <v>3.9186577477524614E-13</v>
      </c>
      <c r="AX28" s="86">
        <f t="shared" si="11"/>
        <v>7.1063921224115693E-13</v>
      </c>
      <c r="AY28" s="173"/>
      <c r="AZ28" s="100">
        <f>AW28*0.082*(273+$F28)/$AI28</f>
        <v>1.1234864523788664</v>
      </c>
      <c r="BA28" s="80">
        <f>AZ28/$P28</f>
        <v>1.3501272505916759E-3</v>
      </c>
      <c r="BB28" s="3">
        <f t="shared" si="12"/>
        <v>3.1877343746591064E-13</v>
      </c>
      <c r="BC28" s="80">
        <f>$AR28-BB28</f>
        <v>3.9186577477524629E-13</v>
      </c>
      <c r="BD28" s="3">
        <f t="shared" si="13"/>
        <v>7.1063921224115693E-13</v>
      </c>
      <c r="BE28" s="171"/>
      <c r="BF28" s="100">
        <f>BC28*0.082*(273+$F28)/$AI28</f>
        <v>1.1234864523788668</v>
      </c>
      <c r="BG28" s="80">
        <f>BF28/$P28</f>
        <v>1.3501272505916765E-3</v>
      </c>
      <c r="BH28" s="3">
        <f t="shared" si="14"/>
        <v>3.1877343746591079E-13</v>
      </c>
      <c r="BI28" s="80">
        <f>$AR28-BH28</f>
        <v>3.9186577477524614E-13</v>
      </c>
      <c r="BJ28" s="3">
        <f t="shared" si="15"/>
        <v>7.1063921224115693E-13</v>
      </c>
      <c r="BK28" s="171"/>
      <c r="BL28" s="100">
        <f>BI28*0.082*(273+$F28)/$AI28</f>
        <v>1.1234864523788664</v>
      </c>
      <c r="BM28" s="80">
        <f>BL28/$P28</f>
        <v>1.3501272505916759E-3</v>
      </c>
      <c r="BN28" s="3">
        <f t="shared" si="16"/>
        <v>3.1877343746591064E-13</v>
      </c>
      <c r="BO28" s="80">
        <f>$AR28-BN28</f>
        <v>3.9186577477524629E-13</v>
      </c>
      <c r="BP28" s="3">
        <f t="shared" si="17"/>
        <v>7.1063921224115693E-13</v>
      </c>
      <c r="BQ28" s="171"/>
      <c r="BR28" s="100">
        <f>BO28*0.082*(273+$F28)/$AI28</f>
        <v>1.1234864523788668</v>
      </c>
      <c r="BS28" s="80">
        <f>BR28/$P28</f>
        <v>1.3501272505916765E-3</v>
      </c>
      <c r="BT28" s="3">
        <f t="shared" si="18"/>
        <v>3.1877343746591079E-13</v>
      </c>
      <c r="BU28" s="80">
        <f>$AR28-BT28</f>
        <v>3.9186577477524614E-13</v>
      </c>
      <c r="BV28" s="3">
        <f t="shared" si="19"/>
        <v>7.1063921224115693E-13</v>
      </c>
      <c r="BW28" s="171"/>
      <c r="BX28" s="100">
        <f>BU28*0.082*(273+$F28)/$AI28</f>
        <v>1.1234864523788664</v>
      </c>
      <c r="BY28" s="80">
        <f>BX28/$P28</f>
        <v>1.3501272505916759E-3</v>
      </c>
      <c r="BZ28" s="3">
        <f t="shared" si="20"/>
        <v>3.1877343746591064E-13</v>
      </c>
      <c r="CA28" s="80">
        <f>$AR28-BZ28</f>
        <v>3.9186577477524629E-13</v>
      </c>
      <c r="CB28" s="3">
        <f t="shared" si="21"/>
        <v>7.1063921224115693E-13</v>
      </c>
      <c r="CC28" s="171"/>
      <c r="CD28" s="100">
        <f>CA28*0.082*(273+$F28)/$AI28</f>
        <v>1.1234864523788668</v>
      </c>
      <c r="CE28" s="80">
        <f>CD28/$P28</f>
        <v>1.3501272505916765E-3</v>
      </c>
      <c r="CF28" s="3">
        <f>$AM28*CE28</f>
        <v>3.1877343746591079E-13</v>
      </c>
      <c r="CG28" s="80">
        <f>$AR28-CF28</f>
        <v>3.9186577477524614E-13</v>
      </c>
      <c r="CH28" s="3">
        <f t="shared" si="22"/>
        <v>7.1063921224115693E-13</v>
      </c>
      <c r="CI28" s="171"/>
      <c r="CJ28" s="100">
        <f>CG28*0.082*(273+$F28)/$AI28</f>
        <v>1.1234864523788664</v>
      </c>
      <c r="CK28" s="80">
        <f>CJ28/$P28</f>
        <v>1.3501272505916759E-3</v>
      </c>
      <c r="CL28" s="3">
        <f>$AM28*CK28</f>
        <v>3.1877343746591064E-13</v>
      </c>
      <c r="CM28" s="80">
        <f>$AR28-CL28</f>
        <v>3.9186577477524629E-13</v>
      </c>
      <c r="CN28" s="3">
        <f t="shared" si="23"/>
        <v>7.1063921224115693E-13</v>
      </c>
      <c r="CO28" s="171"/>
      <c r="CP28" s="100">
        <f>CM28*0.082*(273+$F28)/$AI28</f>
        <v>1.1234864523788668</v>
      </c>
      <c r="CQ28" s="80">
        <f>CP28/$P28</f>
        <v>1.3501272505916765E-3</v>
      </c>
      <c r="CR28" s="3">
        <f>$AM28*CQ28</f>
        <v>3.1877343746591079E-13</v>
      </c>
      <c r="CS28" s="80">
        <f>$AR28-CR28</f>
        <v>3.9186577477524614E-13</v>
      </c>
      <c r="CT28" s="3">
        <f t="shared" si="24"/>
        <v>7.1063921224115693E-13</v>
      </c>
      <c r="CU28" s="171"/>
      <c r="CV28" s="100">
        <f>CS28*0.082*(273+$F28)/$AI28</f>
        <v>1.1234864523788664</v>
      </c>
      <c r="CW28" s="80">
        <f>CV28/$P28</f>
        <v>1.3501272505916759E-3</v>
      </c>
      <c r="CX28" s="3">
        <f>$AM28*CW28</f>
        <v>3.1877343746591064E-13</v>
      </c>
      <c r="CY28" s="80">
        <f>$AR28-CX28</f>
        <v>3.9186577477524629E-13</v>
      </c>
      <c r="CZ28" s="3">
        <f t="shared" si="25"/>
        <v>7.1063921224115693E-13</v>
      </c>
      <c r="DA28" s="171"/>
      <c r="DB28" s="100">
        <f>CY28*0.082*(273+$F28)/$AI28</f>
        <v>1.1234864523788668</v>
      </c>
      <c r="DC28" s="80">
        <f>DB28/$P28</f>
        <v>1.3501272505916765E-3</v>
      </c>
      <c r="DD28" s="3">
        <f>$AM28*DC28</f>
        <v>3.1877343746591079E-13</v>
      </c>
      <c r="DE28" s="80">
        <f>$AR28-DD28</f>
        <v>3.9186577477524614E-13</v>
      </c>
      <c r="DF28" s="3">
        <f t="shared" si="26"/>
        <v>7.1063921224115693E-13</v>
      </c>
      <c r="DG28" s="171"/>
      <c r="DH28" s="100">
        <f>DE28*0.082*(273+$F28)/$AI28</f>
        <v>1.1234864523788664</v>
      </c>
      <c r="DI28" s="80">
        <f>DH28/$P28</f>
        <v>1.3501272505916759E-3</v>
      </c>
      <c r="DJ28" s="3">
        <f>$AM28*DI28</f>
        <v>3.1877343746591064E-13</v>
      </c>
      <c r="DK28" s="80">
        <f>$AR28-DJ28</f>
        <v>3.9186577477524629E-13</v>
      </c>
      <c r="DL28" s="3">
        <f t="shared" si="27"/>
        <v>7.1063921224115693E-13</v>
      </c>
      <c r="DM28" s="171"/>
      <c r="DN28" s="100">
        <f>DK28*0.082*(273+$F28)/$AI28</f>
        <v>1.1234864523788668</v>
      </c>
      <c r="DO28" s="80">
        <f>DN28/$P28</f>
        <v>1.3501272505916765E-3</v>
      </c>
      <c r="DP28" s="3">
        <f>$AM28*DO28</f>
        <v>3.1877343746591079E-13</v>
      </c>
      <c r="DQ28" s="80">
        <f>$AR28-DP28</f>
        <v>3.9186577477524614E-13</v>
      </c>
      <c r="DR28" s="3">
        <f t="shared" si="28"/>
        <v>7.1063921224115693E-13</v>
      </c>
      <c r="DS28" s="171"/>
      <c r="DT28" s="100">
        <f>DQ28*0.082*(273+$F28)/$AI28</f>
        <v>1.1234864523788664</v>
      </c>
      <c r="DU28" s="80">
        <f>DT28/$P28</f>
        <v>1.3501272505916759E-3</v>
      </c>
      <c r="DV28" s="3">
        <f>$AM28*DU28</f>
        <v>3.1877343746591064E-13</v>
      </c>
      <c r="DW28" s="80">
        <f>$AR28-DV28</f>
        <v>3.9186577477524629E-13</v>
      </c>
      <c r="DX28" s="3">
        <f t="shared" si="38"/>
        <v>7.1063921224115693E-13</v>
      </c>
      <c r="DY28" s="171"/>
      <c r="DZ28" s="100">
        <f>DW28*0.082*(273+$F28)/$AI28</f>
        <v>1.1234864523788668</v>
      </c>
      <c r="EA28" s="80">
        <f>DZ28/$P28</f>
        <v>1.3501272505916765E-3</v>
      </c>
      <c r="EB28" s="3">
        <f>$AM28*EA28</f>
        <v>3.1877343746591079E-13</v>
      </c>
      <c r="EC28" s="80">
        <f>$AR28-EB28</f>
        <v>3.9186577477524614E-13</v>
      </c>
      <c r="ED28" s="3">
        <f t="shared" si="39"/>
        <v>7.1063921224115693E-13</v>
      </c>
      <c r="EE28" s="186">
        <f t="shared" si="31"/>
        <v>1.1234864523788668</v>
      </c>
      <c r="EF28" s="187">
        <f>DR28/O28/AM28</f>
        <v>2.5045798477720065</v>
      </c>
      <c r="EG28" s="90"/>
      <c r="EH28" s="90"/>
      <c r="EI28" s="90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</row>
    <row r="29" spans="1:166" s="92" customFormat="1" ht="16" thickBot="1">
      <c r="A29" s="33"/>
      <c r="B29" s="34" t="s">
        <v>17</v>
      </c>
      <c r="C29" s="35">
        <v>-1.46775E-2</v>
      </c>
      <c r="D29" s="6" t="s">
        <v>158</v>
      </c>
      <c r="E29" s="10">
        <f t="shared" si="41"/>
        <v>0.11600000000000001</v>
      </c>
      <c r="F29" s="6">
        <v>-1.0303030303030321</v>
      </c>
      <c r="G29" s="6">
        <f t="shared" si="32"/>
        <v>21.126567047889399</v>
      </c>
      <c r="H29" s="6">
        <v>0.16925277360965613</v>
      </c>
      <c r="I29" s="6">
        <f t="shared" si="42"/>
        <v>57.792242204777509</v>
      </c>
      <c r="J29" s="122"/>
      <c r="K29" s="54">
        <f>LN((298.15-F29)/(273.15+F29))</f>
        <v>9.4804379929788615E-2</v>
      </c>
      <c r="L29" s="71">
        <f t="shared" si="1"/>
        <v>3.9908571797127377E-4</v>
      </c>
      <c r="M29" s="71">
        <f t="shared" si="2"/>
        <v>7.1594880784289045E-4</v>
      </c>
      <c r="N29" s="71">
        <f t="shared" si="3"/>
        <v>1.9477322547769862E-5</v>
      </c>
      <c r="O29" s="50">
        <f>SUM(L29:N29)</f>
        <v>1.1345118483619342E-3</v>
      </c>
      <c r="P29" s="50">
        <f>1/O29</f>
        <v>881.43636529124899</v>
      </c>
      <c r="Q29" s="19"/>
      <c r="R29" s="57">
        <f t="shared" si="4"/>
        <v>7.618636560431688E-2</v>
      </c>
      <c r="S29" s="49">
        <v>1.1398171116666665E-5</v>
      </c>
      <c r="T29" s="12">
        <f>2*R29/S29/100000</f>
        <v>0.13368173687604223</v>
      </c>
      <c r="U29" s="67">
        <f t="shared" si="33"/>
        <v>1.1336817368760421</v>
      </c>
      <c r="V29" s="19"/>
      <c r="W29" s="61"/>
      <c r="X29" s="50"/>
      <c r="Y29" s="13"/>
      <c r="Z29" s="19"/>
      <c r="AA29" s="20">
        <f>U29/P29</f>
        <v>1.2861753627574067E-3</v>
      </c>
      <c r="AB29" s="2">
        <f>AA29*AM29</f>
        <v>1.7550001311093704E-13</v>
      </c>
      <c r="AC29" s="2">
        <f t="shared" si="5"/>
        <v>5.3513919913021991E-13</v>
      </c>
      <c r="AD29" s="17">
        <f t="shared" ref="AD29:AD35" si="45">Y$28</f>
        <v>7.1063921224115693E-13</v>
      </c>
      <c r="AE29" s="19"/>
      <c r="AF29" s="70">
        <f>AC29*0.082*(273+F29)/AI29</f>
        <v>1.9249844766713013</v>
      </c>
      <c r="AG29" s="167"/>
      <c r="AH29" s="152">
        <v>6199.7460770225898</v>
      </c>
      <c r="AI29" s="153">
        <f t="shared" si="43"/>
        <v>6.1997460770225898E-12</v>
      </c>
      <c r="AJ29" s="152">
        <v>191899.70922132838</v>
      </c>
      <c r="AK29" s="154">
        <f t="shared" si="44"/>
        <v>1.9189970922132837E-10</v>
      </c>
      <c r="AL29" s="154">
        <f>AK29-AI29</f>
        <v>1.8569996314430577E-10</v>
      </c>
      <c r="AM29" s="153">
        <f>AL$28*I29/100</f>
        <v>1.3645107672929292E-10</v>
      </c>
      <c r="AN29" s="141"/>
      <c r="AO29" s="79">
        <f>AF29/$P29</f>
        <v>2.183917696696389E-3</v>
      </c>
      <c r="AP29" s="80">
        <f>$AM29*AO29</f>
        <v>2.9799792120237963E-13</v>
      </c>
      <c r="AQ29" s="80">
        <f>AD29-AP29</f>
        <v>4.1264129103877729E-13</v>
      </c>
      <c r="AR29" s="84">
        <f t="shared" si="9"/>
        <v>7.1063921224115693E-13</v>
      </c>
      <c r="AS29" s="171"/>
      <c r="AT29" s="88">
        <f>AQ29*0.082*(273+F29)/AI29</f>
        <v>1.4843391793654801</v>
      </c>
      <c r="AU29" s="80">
        <f>AT29/$P29</f>
        <v>1.6840003859779676E-3</v>
      </c>
      <c r="AV29" s="86">
        <f t="shared" si="10"/>
        <v>2.2978366587923854E-13</v>
      </c>
      <c r="AW29" s="80">
        <f>AR29-AV29</f>
        <v>4.8085554636191839E-13</v>
      </c>
      <c r="AX29" s="86">
        <f t="shared" si="11"/>
        <v>7.1063921224115693E-13</v>
      </c>
      <c r="AY29" s="173"/>
      <c r="AZ29" s="100">
        <f>AW29*0.082*(273+$F29)/$AI29</f>
        <v>1.7297171722282043</v>
      </c>
      <c r="BA29" s="80">
        <f>AZ29/$P29</f>
        <v>1.9623846262079984E-3</v>
      </c>
      <c r="BB29" s="3">
        <f t="shared" si="12"/>
        <v>2.6776949520309238E-13</v>
      </c>
      <c r="BC29" s="80">
        <f>$AR29-BB29</f>
        <v>4.4286971703806455E-13</v>
      </c>
      <c r="BD29" s="3">
        <f t="shared" si="13"/>
        <v>7.1063921224115693E-13</v>
      </c>
      <c r="BE29" s="171"/>
      <c r="BF29" s="100">
        <f>BC29*0.082*(273+$F29)/$AI29</f>
        <v>1.5930758424569</v>
      </c>
      <c r="BG29" s="80">
        <f>BF29/$P29</f>
        <v>1.8073634186065233E-3</v>
      </c>
      <c r="BH29" s="3">
        <f t="shared" si="14"/>
        <v>2.4661668450999585E-13</v>
      </c>
      <c r="BI29" s="80">
        <f>$AR29-BH29</f>
        <v>4.6402252773116108E-13</v>
      </c>
      <c r="BJ29" s="3">
        <f t="shared" si="15"/>
        <v>7.1063921224115693E-13</v>
      </c>
      <c r="BK29" s="171"/>
      <c r="BL29" s="100">
        <f>BI29*0.082*(273+$F29)/$AI29</f>
        <v>1.6691660116845686</v>
      </c>
      <c r="BM29" s="80">
        <f>BL29/$P29</f>
        <v>1.893688617139178E-3</v>
      </c>
      <c r="BN29" s="3">
        <f t="shared" si="16"/>
        <v>2.5839585079864658E-13</v>
      </c>
      <c r="BO29" s="80">
        <f>$AR29-BN29</f>
        <v>4.5224336144251034E-13</v>
      </c>
      <c r="BP29" s="3">
        <f t="shared" si="17"/>
        <v>7.1063921224115693E-13</v>
      </c>
      <c r="BQ29" s="171"/>
      <c r="BR29" s="100">
        <f>BO29*0.082*(273+$F29)/$AI29</f>
        <v>1.6267943964288809</v>
      </c>
      <c r="BS29" s="80">
        <f>BR29/$P29</f>
        <v>1.845617517597367E-3</v>
      </c>
      <c r="BT29" s="3">
        <f t="shared" si="18"/>
        <v>2.5183649750660542E-13</v>
      </c>
      <c r="BU29" s="80">
        <f>$AR29-BT29</f>
        <v>4.5880271473455146E-13</v>
      </c>
      <c r="BV29" s="3">
        <f t="shared" si="19"/>
        <v>7.1063921224115693E-13</v>
      </c>
      <c r="BW29" s="171"/>
      <c r="BX29" s="100">
        <f>BU29*0.082*(273+$F29)/$AI29</f>
        <v>1.6503894783901809</v>
      </c>
      <c r="BY29" s="80">
        <f>BX29/$P29</f>
        <v>1.8723864176455327E-3</v>
      </c>
      <c r="BZ29" s="3">
        <f t="shared" si="20"/>
        <v>2.5548914274103647E-13</v>
      </c>
      <c r="CA29" s="80">
        <f>$AR29-BZ29</f>
        <v>4.5515006950012051E-13</v>
      </c>
      <c r="CB29" s="3">
        <f t="shared" si="21"/>
        <v>7.1063921224115693E-13</v>
      </c>
      <c r="CC29" s="171"/>
      <c r="CD29" s="100">
        <f>CA29*0.082*(273+$F29)/$AI29</f>
        <v>1.6372503075230584</v>
      </c>
      <c r="CE29" s="80">
        <f>CD29/$P29</f>
        <v>1.8574798726191304E-3</v>
      </c>
      <c r="CF29" s="3">
        <f>$AM29*CE29</f>
        <v>2.5345512862187022E-13</v>
      </c>
      <c r="CG29" s="80">
        <f>$AR29-CF29</f>
        <v>4.5718408361928671E-13</v>
      </c>
      <c r="CH29" s="3">
        <f t="shared" si="22"/>
        <v>7.1063921224115693E-13</v>
      </c>
      <c r="CI29" s="171"/>
      <c r="CJ29" s="100">
        <f>CG29*0.082*(273+$F29)/$AI29</f>
        <v>1.6445669937443055</v>
      </c>
      <c r="CK29" s="80">
        <f>CJ29/$P29</f>
        <v>1.8657807398278817E-3</v>
      </c>
      <c r="CL29" s="3">
        <f>$AM29*CK29</f>
        <v>2.5458779089029119E-13</v>
      </c>
      <c r="CM29" s="80">
        <f>$AR29-CL29</f>
        <v>4.5605142135086574E-13</v>
      </c>
      <c r="CN29" s="3">
        <f t="shared" si="23"/>
        <v>7.1063921224115693E-13</v>
      </c>
      <c r="CO29" s="171"/>
      <c r="CP29" s="100">
        <f>CM29*0.082*(273+$F29)/$AI29</f>
        <v>1.6404926196607672</v>
      </c>
      <c r="CQ29" s="80">
        <f>CP29/$P29</f>
        <v>1.8611583141554487E-3</v>
      </c>
      <c r="CR29" s="3">
        <f>$AM29*CQ29</f>
        <v>2.5395705593018658E-13</v>
      </c>
      <c r="CS29" s="80">
        <f>$AR29-CR29</f>
        <v>4.566821563109703E-13</v>
      </c>
      <c r="CT29" s="3">
        <f t="shared" si="24"/>
        <v>7.1063921224115693E-13</v>
      </c>
      <c r="CU29" s="171"/>
      <c r="CV29" s="100">
        <f>CS29*0.082*(273+$F29)/$AI29</f>
        <v>1.6427614779486082</v>
      </c>
      <c r="CW29" s="80">
        <f>CV29/$P29</f>
        <v>1.8637323607652585E-3</v>
      </c>
      <c r="CX29" s="3">
        <f>$AM29*CW29</f>
        <v>2.5430828736164649E-13</v>
      </c>
      <c r="CY29" s="80">
        <f>$AR29-CX29</f>
        <v>4.5633092487951038E-13</v>
      </c>
      <c r="CZ29" s="3">
        <f t="shared" si="25"/>
        <v>7.1063921224115693E-13</v>
      </c>
      <c r="DA29" s="171"/>
      <c r="DB29" s="100">
        <f>CY29*0.082*(273+$F29)/$AI29</f>
        <v>1.6414980402217918</v>
      </c>
      <c r="DC29" s="80">
        <f>DB29/$P29</f>
        <v>1.8622989756945179E-3</v>
      </c>
      <c r="DD29" s="3">
        <f>$AM29*DC29</f>
        <v>2.5411270042537628E-13</v>
      </c>
      <c r="DE29" s="80">
        <f>$AR29-DD29</f>
        <v>4.5652651181578065E-13</v>
      </c>
      <c r="DF29" s="3">
        <f t="shared" si="26"/>
        <v>7.1063921224115693E-13</v>
      </c>
      <c r="DG29" s="171"/>
      <c r="DH29" s="100">
        <f>DE29*0.082*(273+$F29)/$AI29</f>
        <v>1.6422015988786269</v>
      </c>
      <c r="DI29" s="80">
        <f>DH29/$P29</f>
        <v>1.8630971713267149E-3</v>
      </c>
      <c r="DJ29" s="3">
        <f>$AM29*DI29</f>
        <v>2.542216150788302E-13</v>
      </c>
      <c r="DK29" s="80">
        <f>$AR29-DJ29</f>
        <v>4.5641759716232673E-13</v>
      </c>
      <c r="DL29" s="3">
        <f t="shared" si="27"/>
        <v>7.1063921224115693E-13</v>
      </c>
      <c r="DM29" s="171"/>
      <c r="DN29" s="100">
        <f>DK29*0.082*(273+$F29)/$AI29</f>
        <v>1.6418098148016589</v>
      </c>
      <c r="DO29" s="80">
        <f>DN29/$P29</f>
        <v>1.8626526876493951E-3</v>
      </c>
      <c r="DP29" s="3">
        <f>$AM29*DO29</f>
        <v>2.5416096480247127E-13</v>
      </c>
      <c r="DQ29" s="80">
        <f>$AR29-DP29</f>
        <v>4.5647824743868561E-13</v>
      </c>
      <c r="DR29" s="3">
        <f t="shared" si="28"/>
        <v>7.1063921224115693E-13</v>
      </c>
      <c r="DS29" s="171"/>
      <c r="DT29" s="100">
        <f>DQ29*0.082*(273+$F29)/$AI29</f>
        <v>1.6420279839073537</v>
      </c>
      <c r="DU29" s="80">
        <f>DT29/$P29</f>
        <v>1.8629002030847524E-3</v>
      </c>
      <c r="DV29" s="3">
        <f>$AM29*DU29</f>
        <v>2.5419473855013291E-13</v>
      </c>
      <c r="DW29" s="80">
        <f>$AR29-DV29</f>
        <v>4.5644447369102402E-13</v>
      </c>
      <c r="DX29" s="3">
        <f t="shared" si="38"/>
        <v>7.1063921224115693E-13</v>
      </c>
      <c r="DY29" s="171"/>
      <c r="DZ29" s="100">
        <f>DW29*0.082*(273+$F29)/$AI29</f>
        <v>1.6419064941340886</v>
      </c>
      <c r="EA29" s="80">
        <f>DZ29/$P29</f>
        <v>1.8627623714975283E-3</v>
      </c>
      <c r="EB29" s="3">
        <f>$AM29*EA29</f>
        <v>2.5417593128164885E-13</v>
      </c>
      <c r="EC29" s="80">
        <f>$AR29-EB29</f>
        <v>4.5646328095950807E-13</v>
      </c>
      <c r="ED29" s="3">
        <f t="shared" si="39"/>
        <v>7.1063921224115693E-13</v>
      </c>
      <c r="EE29" s="186">
        <f t="shared" si="31"/>
        <v>1.6419064941340886</v>
      </c>
      <c r="EF29" s="187">
        <f>DR29/O29/AM29</f>
        <v>4.590533539826672</v>
      </c>
      <c r="EG29" s="90"/>
      <c r="EH29" s="90"/>
      <c r="EI29" s="90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</row>
    <row r="30" spans="1:166" s="92" customFormat="1" ht="16" thickBot="1">
      <c r="A30" s="44"/>
      <c r="B30" s="44"/>
      <c r="C30" s="45"/>
      <c r="D30" s="6" t="s">
        <v>158</v>
      </c>
      <c r="E30" s="10">
        <f t="shared" si="41"/>
        <v>0.11600000000000001</v>
      </c>
      <c r="F30" s="6">
        <v>-1.5340909090909105</v>
      </c>
      <c r="G30" s="6">
        <f t="shared" si="32"/>
        <v>30.805778630670101</v>
      </c>
      <c r="H30" s="6">
        <v>0.11292554805688636</v>
      </c>
      <c r="I30" s="6">
        <f t="shared" si="42"/>
        <v>38.559017292455685</v>
      </c>
      <c r="J30" s="122"/>
      <c r="K30" s="54">
        <f>LN((298.15-F30)/(273.15+F30))</f>
        <v>9.8339920112988033E-2</v>
      </c>
      <c r="L30" s="71">
        <f t="shared" si="1"/>
        <v>3.7522290135729428E-4</v>
      </c>
      <c r="M30" s="71">
        <f t="shared" si="2"/>
        <v>6.6882665411604689E-4</v>
      </c>
      <c r="N30" s="71">
        <f t="shared" si="3"/>
        <v>1.8306631282711961E-5</v>
      </c>
      <c r="O30" s="50">
        <f>SUM(L30:N30)</f>
        <v>1.0623561867560531E-3</v>
      </c>
      <c r="P30" s="50">
        <f>1/O30</f>
        <v>941.30387949595308</v>
      </c>
      <c r="Q30" s="19"/>
      <c r="R30" s="57">
        <f t="shared" si="4"/>
        <v>7.646845414646071E-2</v>
      </c>
      <c r="S30" s="49">
        <v>1.0243304503333333E-5</v>
      </c>
      <c r="T30" s="12">
        <f>2*R30/S30/100000</f>
        <v>0.14930426821066711</v>
      </c>
      <c r="U30" s="67">
        <f t="shared" si="33"/>
        <v>1.1493042682106671</v>
      </c>
      <c r="V30" s="19"/>
      <c r="W30" s="61"/>
      <c r="X30" s="50"/>
      <c r="Y30" s="13"/>
      <c r="Z30" s="19"/>
      <c r="AA30" s="20">
        <f>U30/P30</f>
        <v>1.2209704997987404E-3</v>
      </c>
      <c r="AB30" s="2">
        <f>AA30*AM30</f>
        <v>1.1115744367368556E-13</v>
      </c>
      <c r="AC30" s="2">
        <f t="shared" si="5"/>
        <v>5.9948176856747137E-13</v>
      </c>
      <c r="AD30" s="17">
        <f t="shared" si="45"/>
        <v>7.1063921224115693E-13</v>
      </c>
      <c r="AE30" s="19"/>
      <c r="AF30" s="70">
        <f>AC30*0.082*(273+F30)/AI30</f>
        <v>2.9656267900892153</v>
      </c>
      <c r="AG30" s="167"/>
      <c r="AH30" s="152">
        <v>4499.7525764802349</v>
      </c>
      <c r="AI30" s="153">
        <f t="shared" si="43"/>
        <v>4.4997525764802348E-12</v>
      </c>
      <c r="AJ30" s="152">
        <v>150429.65384873241</v>
      </c>
      <c r="AK30" s="154">
        <f t="shared" si="44"/>
        <v>1.5042965384873241E-10</v>
      </c>
      <c r="AL30" s="154">
        <f>AK30-AI30</f>
        <v>1.4592990127225217E-10</v>
      </c>
      <c r="AM30" s="153">
        <f>AL$28*I30/100</f>
        <v>9.1040237001637861E-11</v>
      </c>
      <c r="AN30" s="141"/>
      <c r="AO30" s="79">
        <f>AF30/$P30</f>
        <v>3.1505519680607727E-3</v>
      </c>
      <c r="AP30" s="80">
        <f>$AM30*AO30</f>
        <v>2.8682699785822935E-13</v>
      </c>
      <c r="AQ30" s="80">
        <f>AD30-AP30</f>
        <v>4.2381221438292758E-13</v>
      </c>
      <c r="AR30" s="84">
        <f t="shared" si="9"/>
        <v>7.1063921224115693E-13</v>
      </c>
      <c r="AS30" s="171"/>
      <c r="AT30" s="88">
        <f>AQ30*0.082*(273+F30)/AI30</f>
        <v>2.0965922949491396</v>
      </c>
      <c r="AU30" s="80">
        <f>AT30/$P30</f>
        <v>2.2273277956442899E-3</v>
      </c>
      <c r="AV30" s="86">
        <f t="shared" si="10"/>
        <v>2.0277645039579178E-13</v>
      </c>
      <c r="AW30" s="80">
        <f>AR30-AV30</f>
        <v>5.078627618453651E-13</v>
      </c>
      <c r="AX30" s="86">
        <f t="shared" si="11"/>
        <v>7.1063921224115693E-13</v>
      </c>
      <c r="AY30" s="173"/>
      <c r="AZ30" s="100">
        <f>AW30*0.082*(273+$F30)/$AI30</f>
        <v>2.5123890186291788</v>
      </c>
      <c r="BA30" s="80">
        <f>AZ30/$P30</f>
        <v>2.6690520174786768E-3</v>
      </c>
      <c r="BB30" s="3">
        <f t="shared" si="12"/>
        <v>2.4299112824095842E-13</v>
      </c>
      <c r="BC30" s="80">
        <f>$AR30-BB30</f>
        <v>4.6764808400019846E-13</v>
      </c>
      <c r="BD30" s="3">
        <f t="shared" si="13"/>
        <v>7.1063921224115693E-13</v>
      </c>
      <c r="BE30" s="171"/>
      <c r="BF30" s="100">
        <f>BC30*0.082*(273+$F30)/$AI30</f>
        <v>2.3134476458874809</v>
      </c>
      <c r="BG30" s="80">
        <f>BF30/$P30</f>
        <v>2.4577054193447921E-3</v>
      </c>
      <c r="BH30" s="3">
        <f t="shared" si="14"/>
        <v>2.2375008385735963E-13</v>
      </c>
      <c r="BI30" s="80">
        <f>$AR30-BH30</f>
        <v>4.8688912838379733E-13</v>
      </c>
      <c r="BJ30" s="3">
        <f t="shared" si="15"/>
        <v>7.1063921224115693E-13</v>
      </c>
      <c r="BK30" s="171"/>
      <c r="BL30" s="100">
        <f>BI30*0.082*(273+$F30)/$AI30</f>
        <v>2.4086327869296378</v>
      </c>
      <c r="BM30" s="80">
        <f>BL30/$P30</f>
        <v>2.5588259428181749E-3</v>
      </c>
      <c r="BN30" s="3">
        <f t="shared" si="16"/>
        <v>2.329561202801061E-13</v>
      </c>
      <c r="BO30" s="80">
        <f>$AR30-BN30</f>
        <v>4.7768309196105088E-13</v>
      </c>
      <c r="BP30" s="3">
        <f t="shared" si="17"/>
        <v>7.1063921224115693E-13</v>
      </c>
      <c r="BQ30" s="171"/>
      <c r="BR30" s="100">
        <f>BO30*0.082*(273+$F30)/$AI30</f>
        <v>2.3630906709265536</v>
      </c>
      <c r="BS30" s="80">
        <f>BR30/$P30</f>
        <v>2.5104439941243365E-3</v>
      </c>
      <c r="BT30" s="3">
        <f t="shared" si="18"/>
        <v>2.2855141620441794E-13</v>
      </c>
      <c r="BU30" s="80">
        <f>$AR30-BT30</f>
        <v>4.8208779603673894E-13</v>
      </c>
      <c r="BV30" s="3">
        <f t="shared" si="19"/>
        <v>7.1063921224115693E-13</v>
      </c>
      <c r="BW30" s="171"/>
      <c r="BX30" s="100">
        <f>BU30*0.082*(273+$F30)/$AI30</f>
        <v>2.3848806720478395</v>
      </c>
      <c r="BY30" s="80">
        <f>BX30/$P30</f>
        <v>2.5335927366249558E-3</v>
      </c>
      <c r="BZ30" s="3">
        <f t="shared" si="20"/>
        <v>2.3065888320796424E-13</v>
      </c>
      <c r="CA30" s="80">
        <f>$AR30-BZ30</f>
        <v>4.7998032903319264E-13</v>
      </c>
      <c r="CB30" s="3">
        <f t="shared" si="21"/>
        <v>7.1063921224115693E-13</v>
      </c>
      <c r="CC30" s="171"/>
      <c r="CD30" s="100">
        <f>CA30*0.082*(273+$F30)/$AI30</f>
        <v>2.3744550662452126</v>
      </c>
      <c r="CE30" s="80">
        <f>CD30/$P30</f>
        <v>2.5225170297998555E-3</v>
      </c>
      <c r="CF30" s="3">
        <f>$AM30*CE30</f>
        <v>2.2965054823364643E-13</v>
      </c>
      <c r="CG30" s="80">
        <f>$AR30-CF30</f>
        <v>4.809886640075105E-13</v>
      </c>
      <c r="CH30" s="3">
        <f t="shared" si="22"/>
        <v>7.1063921224115693E-13</v>
      </c>
      <c r="CI30" s="171"/>
      <c r="CJ30" s="100">
        <f>CG30*0.082*(273+$F30)/$AI30</f>
        <v>2.3794432833520758</v>
      </c>
      <c r="CK30" s="80">
        <f>CJ30/$P30</f>
        <v>2.5278162931042141E-3</v>
      </c>
      <c r="CL30" s="3">
        <f>$AM30*CK30</f>
        <v>2.3013299442080931E-13</v>
      </c>
      <c r="CM30" s="80">
        <f>$AR30-CL30</f>
        <v>4.8050621782034762E-13</v>
      </c>
      <c r="CN30" s="3">
        <f t="shared" si="23"/>
        <v>7.1063921224115693E-13</v>
      </c>
      <c r="CO30" s="171"/>
      <c r="CP30" s="100">
        <f>CM30*0.082*(273+$F30)/$AI30</f>
        <v>2.3770566297248177</v>
      </c>
      <c r="CQ30" s="80">
        <f>CP30/$P30</f>
        <v>2.5252808168576527E-3</v>
      </c>
      <c r="CR30" s="3">
        <f>$AM30*CQ30</f>
        <v>2.2990216406241033E-13</v>
      </c>
      <c r="CS30" s="80">
        <f>$AR30-CR30</f>
        <v>4.8073704817874655E-13</v>
      </c>
      <c r="CT30" s="3">
        <f t="shared" si="24"/>
        <v>7.1063921224115693E-13</v>
      </c>
      <c r="CU30" s="171"/>
      <c r="CV30" s="100">
        <f>CS30*0.082*(273+$F30)/$AI30</f>
        <v>2.3781985438425228</v>
      </c>
      <c r="CW30" s="80">
        <f>CV30/$P30</f>
        <v>2.5264939363853407E-3</v>
      </c>
      <c r="CX30" s="3">
        <f>$AM30*CW30</f>
        <v>2.3001260675172239E-13</v>
      </c>
      <c r="CY30" s="80">
        <f>$AR30-CX30</f>
        <v>4.8062660548943449E-13</v>
      </c>
      <c r="CZ30" s="3">
        <f t="shared" si="25"/>
        <v>7.1063921224115693E-13</v>
      </c>
      <c r="DA30" s="171"/>
      <c r="DB30" s="100">
        <f>CY30*0.082*(273+$F30)/$AI30</f>
        <v>2.3776521856121864</v>
      </c>
      <c r="DC30" s="80">
        <f>DB30/$P30</f>
        <v>2.5259135093391575E-3</v>
      </c>
      <c r="DD30" s="3">
        <f>$AM30*DC30</f>
        <v>2.2995976453587569E-13</v>
      </c>
      <c r="DE30" s="80">
        <f>$AR30-DD30</f>
        <v>4.8067944770528124E-13</v>
      </c>
      <c r="DF30" s="3">
        <f t="shared" si="26"/>
        <v>7.1063921224115693E-13</v>
      </c>
      <c r="DG30" s="171"/>
      <c r="DH30" s="100">
        <f>DE30*0.082*(273+$F30)/$AI30</f>
        <v>2.3779135952149124</v>
      </c>
      <c r="DI30" s="80">
        <f>DH30/$P30</f>
        <v>2.526191219447891E-3</v>
      </c>
      <c r="DJ30" s="3">
        <f>$AM30*DI30</f>
        <v>2.2998504732999253E-13</v>
      </c>
      <c r="DK30" s="80">
        <f>$AR30-DJ30</f>
        <v>4.8065416491116439E-13</v>
      </c>
      <c r="DL30" s="3">
        <f t="shared" si="27"/>
        <v>7.1063921224115693E-13</v>
      </c>
      <c r="DM30" s="171"/>
      <c r="DN30" s="100">
        <f>DK30*0.082*(273+$F30)/$AI30</f>
        <v>2.3777885216338754</v>
      </c>
      <c r="DO30" s="80">
        <f>DN30/$P30</f>
        <v>2.5260583467552767E-3</v>
      </c>
      <c r="DP30" s="3">
        <f>$AM30*DO30</f>
        <v>2.2997295056856592E-13</v>
      </c>
      <c r="DQ30" s="80">
        <f>$AR30-DP30</f>
        <v>4.8066626167259106E-13</v>
      </c>
      <c r="DR30" s="3">
        <f t="shared" si="28"/>
        <v>7.1063921224115693E-13</v>
      </c>
      <c r="DS30" s="171"/>
      <c r="DT30" s="100">
        <f>DQ30*0.082*(273+$F30)/$AI30</f>
        <v>2.3778483641205717</v>
      </c>
      <c r="DU30" s="80">
        <f>DT30/$P30</f>
        <v>2.5261219207912493E-3</v>
      </c>
      <c r="DV30" s="3">
        <f>$AM30*DU30</f>
        <v>2.29978738363868E-13</v>
      </c>
      <c r="DW30" s="80">
        <f>$AR30-DV30</f>
        <v>4.8066047387728888E-13</v>
      </c>
      <c r="DX30" s="3">
        <f t="shared" si="38"/>
        <v>7.1063921224115693E-13</v>
      </c>
      <c r="DY30" s="171"/>
      <c r="DZ30" s="100">
        <f>DW30*0.082*(273+$F30)/$AI30</f>
        <v>2.3778197319891148</v>
      </c>
      <c r="EA30" s="80">
        <f>DZ30/$P30</f>
        <v>2.526091503269256E-3</v>
      </c>
      <c r="EB30" s="3">
        <f>$AM30*EA30</f>
        <v>2.2997596914545675E-13</v>
      </c>
      <c r="EC30" s="80">
        <f>$AR30-EB30</f>
        <v>4.8066324309570018E-13</v>
      </c>
      <c r="ED30" s="3">
        <f t="shared" si="39"/>
        <v>7.1063921224115693E-13</v>
      </c>
      <c r="EE30" s="186">
        <f t="shared" si="31"/>
        <v>2.3778197319891148</v>
      </c>
      <c r="EF30" s="187">
        <f>DR30/O30/AM30</f>
        <v>7.3476022189234262</v>
      </c>
      <c r="EG30" s="90"/>
      <c r="EH30" s="90"/>
      <c r="EI30" s="90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</row>
    <row r="31" spans="1:166" s="92" customFormat="1">
      <c r="A31" s="29" t="s">
        <v>21</v>
      </c>
      <c r="B31" s="30" t="s">
        <v>6</v>
      </c>
      <c r="C31" s="31">
        <v>2.7915000000000001</v>
      </c>
      <c r="D31" s="6" t="s">
        <v>158</v>
      </c>
      <c r="E31" s="10">
        <f t="shared" si="41"/>
        <v>0.11600000000000001</v>
      </c>
      <c r="F31" s="6">
        <v>-2.0909090909090922</v>
      </c>
      <c r="G31" s="6">
        <f t="shared" si="32"/>
        <v>41.027351615326843</v>
      </c>
      <c r="H31" s="6">
        <v>8.1954917130276972E-2</v>
      </c>
      <c r="I31" s="6">
        <f t="shared" si="42"/>
        <v>27.983933850258747</v>
      </c>
      <c r="J31" s="122"/>
      <c r="K31" s="54">
        <f>LN((298.15-F31)/(273.15+F31))</f>
        <v>0.10224833795711467</v>
      </c>
      <c r="L31" s="71">
        <f t="shared" si="1"/>
        <v>3.5161293435245717E-4</v>
      </c>
      <c r="M31" s="71">
        <f t="shared" si="2"/>
        <v>6.2239222733920501E-4</v>
      </c>
      <c r="N31" s="71">
        <f t="shared" si="3"/>
        <v>1.7147644623410891E-5</v>
      </c>
      <c r="O31" s="50">
        <f>SUM(L31:N31)</f>
        <v>9.9115280631507322E-4</v>
      </c>
      <c r="P31" s="50">
        <f>1/O31</f>
        <v>1008.9261651972909</v>
      </c>
      <c r="Q31" s="19"/>
      <c r="R31" s="57">
        <f t="shared" si="4"/>
        <v>7.6773118214703659E-2</v>
      </c>
      <c r="S31" s="49">
        <v>9.7982483666666649E-6</v>
      </c>
      <c r="T31" s="12">
        <f>2*R31/S31/100000</f>
        <v>0.15670784275255445</v>
      </c>
      <c r="U31" s="67">
        <f t="shared" si="33"/>
        <v>1.1567078427525543</v>
      </c>
      <c r="V31" s="19"/>
      <c r="W31" s="61"/>
      <c r="X31" s="50"/>
      <c r="Y31" s="13"/>
      <c r="Z31" s="19"/>
      <c r="AA31" s="20">
        <f>U31/P31</f>
        <v>1.1464742244308487E-3</v>
      </c>
      <c r="AB31" s="2">
        <f>AA31*AM31</f>
        <v>7.5749624320647204E-14</v>
      </c>
      <c r="AC31" s="2">
        <f t="shared" si="5"/>
        <v>6.3488958792050976E-13</v>
      </c>
      <c r="AD31" s="17">
        <f t="shared" si="45"/>
        <v>7.1063921224115693E-13</v>
      </c>
      <c r="AE31" s="19"/>
      <c r="AF31" s="70">
        <f>AC31*0.082*(273+F31)/AI31</f>
        <v>3.5811451167397537</v>
      </c>
      <c r="AG31" s="167"/>
      <c r="AH31" s="152">
        <v>3938.3446215432264</v>
      </c>
      <c r="AI31" s="153">
        <f t="shared" si="43"/>
        <v>3.9383446215432266E-12</v>
      </c>
      <c r="AJ31" s="152">
        <v>131333.69536857924</v>
      </c>
      <c r="AK31" s="154">
        <f t="shared" si="44"/>
        <v>1.3133369536857924E-10</v>
      </c>
      <c r="AL31" s="154">
        <f>AK31-AI31</f>
        <v>1.2739535074703602E-10</v>
      </c>
      <c r="AM31" s="153">
        <f>AL$28*I31/100</f>
        <v>6.6071807552631251E-11</v>
      </c>
      <c r="AN31" s="141"/>
      <c r="AO31" s="79">
        <f>AF31/$P31</f>
        <v>3.5494620322781274E-3</v>
      </c>
      <c r="AP31" s="80">
        <f>$AM31*AO31</f>
        <v>2.3451937231205185E-13</v>
      </c>
      <c r="AQ31" s="80">
        <f>AD31-AP31</f>
        <v>4.7611983992910503E-13</v>
      </c>
      <c r="AR31" s="84">
        <f t="shared" si="9"/>
        <v>7.1063921224115693E-13</v>
      </c>
      <c r="AS31" s="171"/>
      <c r="AT31" s="88">
        <f>AQ31*0.082*(273+F31)/AI31</f>
        <v>2.6855917504170912</v>
      </c>
      <c r="AU31" s="80">
        <f>AT31/$P31</f>
        <v>2.6618318000425096E-3</v>
      </c>
      <c r="AV31" s="86">
        <f t="shared" si="10"/>
        <v>1.7587203842988273E-13</v>
      </c>
      <c r="AW31" s="80">
        <f>AR31-AV31</f>
        <v>5.3476717381127415E-13</v>
      </c>
      <c r="AX31" s="86">
        <f t="shared" si="11"/>
        <v>7.1063921224115693E-13</v>
      </c>
      <c r="AY31" s="173"/>
      <c r="AZ31" s="100">
        <f>AW31*0.082*(273+$F31)/$AI31</f>
        <v>3.0163966924698373</v>
      </c>
      <c r="BA31" s="80">
        <f>AZ31/$P31</f>
        <v>2.9897100467009842E-3</v>
      </c>
      <c r="BB31" s="3">
        <f t="shared" si="12"/>
        <v>1.9753554684379563E-13</v>
      </c>
      <c r="BC31" s="80">
        <f>$AR31-BB31</f>
        <v>5.1310366539736125E-13</v>
      </c>
      <c r="BD31" s="3">
        <f t="shared" si="13"/>
        <v>7.1063921224115693E-13</v>
      </c>
      <c r="BE31" s="171"/>
      <c r="BF31" s="100">
        <f>BC31*0.082*(273+$F31)/$AI31</f>
        <v>2.8942019536617276</v>
      </c>
      <c r="BG31" s="80">
        <f>BF31/$P31</f>
        <v>2.8685963884143889E-3</v>
      </c>
      <c r="BH31" s="3">
        <f t="shared" si="14"/>
        <v>1.8953334852148856E-13</v>
      </c>
      <c r="BI31" s="80">
        <f>$AR31-BH31</f>
        <v>5.2110586371966834E-13</v>
      </c>
      <c r="BJ31" s="3">
        <f t="shared" si="15"/>
        <v>7.1063921224115693E-13</v>
      </c>
      <c r="BK31" s="171"/>
      <c r="BL31" s="100">
        <f>BI31*0.082*(273+$F31)/$AI31</f>
        <v>2.9393389884947849</v>
      </c>
      <c r="BM31" s="80">
        <f>BL31/$P31</f>
        <v>2.9133340871579146E-3</v>
      </c>
      <c r="BN31" s="3">
        <f t="shared" si="16"/>
        <v>1.9248924914321836E-13</v>
      </c>
      <c r="BO31" s="80">
        <f>$AR31-BN31</f>
        <v>5.1814996309793854E-13</v>
      </c>
      <c r="BP31" s="3">
        <f t="shared" si="17"/>
        <v>7.1063921224115693E-13</v>
      </c>
      <c r="BQ31" s="171"/>
      <c r="BR31" s="100">
        <f>BO31*0.082*(273+$F31)/$AI31</f>
        <v>2.9226659964053301</v>
      </c>
      <c r="BS31" s="80">
        <f>BR31/$P31</f>
        <v>2.8968086042587826E-3</v>
      </c>
      <c r="BT31" s="3">
        <f t="shared" si="18"/>
        <v>1.9139738061739262E-13</v>
      </c>
      <c r="BU31" s="80">
        <f>$AR31-BT31</f>
        <v>5.1924183162376433E-13</v>
      </c>
      <c r="BV31" s="3">
        <f t="shared" si="19"/>
        <v>7.1063921224115693E-13</v>
      </c>
      <c r="BW31" s="171"/>
      <c r="BX31" s="100">
        <f>BU31*0.082*(273+$F31)/$AI31</f>
        <v>2.9288247674952608</v>
      </c>
      <c r="BY31" s="80">
        <f>BX31/$P31</f>
        <v>2.9029128875080194E-3</v>
      </c>
      <c r="BZ31" s="3">
        <f t="shared" si="20"/>
        <v>1.9180070164548294E-13</v>
      </c>
      <c r="CA31" s="80">
        <f>$AR31-BZ31</f>
        <v>5.1883851059567401E-13</v>
      </c>
      <c r="CB31" s="3">
        <f t="shared" si="21"/>
        <v>7.1063921224115693E-13</v>
      </c>
      <c r="CC31" s="171"/>
      <c r="CD31" s="100">
        <f>CA31*0.082*(273+$F31)/$AI31</f>
        <v>2.9265498032216222</v>
      </c>
      <c r="CE31" s="80">
        <f>CD31/$P31</f>
        <v>2.9006580502839363E-3</v>
      </c>
      <c r="CF31" s="3">
        <f>$AM31*CE31</f>
        <v>1.9165172047435081E-13</v>
      </c>
      <c r="CG31" s="80">
        <f>$AR31-CF31</f>
        <v>5.1898749176680617E-13</v>
      </c>
      <c r="CH31" s="3">
        <f t="shared" si="22"/>
        <v>7.1063921224115693E-13</v>
      </c>
      <c r="CI31" s="171"/>
      <c r="CJ31" s="100">
        <f>CG31*0.082*(273+$F31)/$AI31</f>
        <v>2.9273901433431759</v>
      </c>
      <c r="CK31" s="80">
        <f>CJ31/$P31</f>
        <v>2.9014909557536733E-3</v>
      </c>
      <c r="CL31" s="3">
        <f>$AM31*CK31</f>
        <v>1.9170675204425682E-13</v>
      </c>
      <c r="CM31" s="80">
        <f>$AR31-CL31</f>
        <v>5.1893246019690006E-13</v>
      </c>
      <c r="CN31" s="3">
        <f t="shared" si="23"/>
        <v>7.1063921224115693E-13</v>
      </c>
      <c r="CO31" s="171"/>
      <c r="CP31" s="100">
        <f>CM31*0.082*(273+$F31)/$AI31</f>
        <v>2.9270797334048413</v>
      </c>
      <c r="CQ31" s="80">
        <f>CP31/$P31</f>
        <v>2.9011832920721849E-3</v>
      </c>
      <c r="CR31" s="3">
        <f>$AM31*CQ31</f>
        <v>1.9168642414870258E-13</v>
      </c>
      <c r="CS31" s="80">
        <f>$AR31-CR31</f>
        <v>5.189527880924543E-13</v>
      </c>
      <c r="CT31" s="3">
        <f t="shared" si="24"/>
        <v>7.1063921224115693E-13</v>
      </c>
      <c r="CU31" s="171"/>
      <c r="CV31" s="100">
        <f>CS31*0.082*(273+$F31)/$AI31</f>
        <v>2.9271943945132968</v>
      </c>
      <c r="CW31" s="80">
        <f>CV31/$P31</f>
        <v>2.9012969387516058E-3</v>
      </c>
      <c r="CX31" s="3">
        <f>$AM31*CW31</f>
        <v>1.9169393299023429E-13</v>
      </c>
      <c r="CY31" s="80">
        <f>$AR31-CX31</f>
        <v>5.1894527925092259E-13</v>
      </c>
      <c r="CZ31" s="3">
        <f t="shared" si="25"/>
        <v>7.1063921224115693E-13</v>
      </c>
      <c r="DA31" s="171"/>
      <c r="DB31" s="100">
        <f>CY31*0.082*(273+$F31)/$AI31</f>
        <v>2.9271520402966025</v>
      </c>
      <c r="DC31" s="80">
        <f>DB31/$P31</f>
        <v>2.90125495925087E-3</v>
      </c>
      <c r="DD31" s="3">
        <f>$AM31*DC31</f>
        <v>1.9169115932874049E-13</v>
      </c>
      <c r="DE31" s="80">
        <f>$AR31-DD31</f>
        <v>5.1894805291241641E-13</v>
      </c>
      <c r="DF31" s="3">
        <f t="shared" si="26"/>
        <v>7.1063921224115693E-13</v>
      </c>
      <c r="DG31" s="171"/>
      <c r="DH31" s="100">
        <f>DE31*0.082*(273+$F31)/$AI31</f>
        <v>2.9271676853544246</v>
      </c>
      <c r="DI31" s="80">
        <f>DH31/$P31</f>
        <v>2.9012704658938353E-3</v>
      </c>
      <c r="DJ31" s="3">
        <f>$AM31*DI31</f>
        <v>1.9169218388067029E-13</v>
      </c>
      <c r="DK31" s="80">
        <f>$AR31-DJ31</f>
        <v>5.1894702836048669E-13</v>
      </c>
      <c r="DL31" s="3">
        <f t="shared" si="27"/>
        <v>7.1063921224115693E-13</v>
      </c>
      <c r="DM31" s="171"/>
      <c r="DN31" s="100">
        <f>DK31*0.082*(273+$F31)/$AI31</f>
        <v>2.9271619062879388</v>
      </c>
      <c r="DO31" s="80">
        <f>DN31/$P31</f>
        <v>2.9012647379558698E-3</v>
      </c>
      <c r="DP31" s="3">
        <f>$AM31*DO31</f>
        <v>1.9169180542545537E-13</v>
      </c>
      <c r="DQ31" s="80">
        <f>$AR31-DP31</f>
        <v>5.1894740681570151E-13</v>
      </c>
      <c r="DR31" s="3">
        <f t="shared" si="28"/>
        <v>7.1063921224115693E-13</v>
      </c>
      <c r="DS31" s="171"/>
      <c r="DT31" s="100">
        <f>DQ31*0.082*(273+$F31)/$AI31</f>
        <v>2.9271640409946191</v>
      </c>
      <c r="DU31" s="80">
        <f>DT31/$P31</f>
        <v>2.9012668537763868E-3</v>
      </c>
      <c r="DV31" s="3">
        <f>$AM31*DU31</f>
        <v>1.9169194522154139E-13</v>
      </c>
      <c r="DW31" s="80">
        <f>$AR31-DV31</f>
        <v>5.1894726701961557E-13</v>
      </c>
      <c r="DX31" s="3">
        <f t="shared" si="38"/>
        <v>7.1063921224115693E-13</v>
      </c>
      <c r="DY31" s="171"/>
      <c r="DZ31" s="100">
        <f>DW31*0.082*(273+$F31)/$AI31</f>
        <v>2.9271632524636995</v>
      </c>
      <c r="EA31" s="80">
        <f>DZ31/$P31</f>
        <v>2.9012660722217529E-3</v>
      </c>
      <c r="EB31" s="3">
        <f>$AM31*EA31</f>
        <v>1.9169189358281402E-13</v>
      </c>
      <c r="EC31" s="80">
        <f>$AR31-EB31</f>
        <v>5.1894731865834289E-13</v>
      </c>
      <c r="ED31" s="3">
        <f t="shared" si="39"/>
        <v>7.1063921224115693E-13</v>
      </c>
      <c r="EE31" s="186">
        <f t="shared" si="31"/>
        <v>2.9271632524636995</v>
      </c>
      <c r="EF31" s="187">
        <f>DR31/O31/AM31</f>
        <v>10.851564711229713</v>
      </c>
      <c r="EG31" s="90"/>
      <c r="EH31" s="90"/>
      <c r="EI31" s="90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</row>
    <row r="32" spans="1:166" s="92" customFormat="1">
      <c r="A32" s="32"/>
      <c r="B32" s="27" t="s">
        <v>7</v>
      </c>
      <c r="C32" s="28">
        <v>3.1760899999999999</v>
      </c>
      <c r="D32" s="6" t="s">
        <v>158</v>
      </c>
      <c r="E32" s="10">
        <f t="shared" si="41"/>
        <v>0.11600000000000001</v>
      </c>
      <c r="F32" s="6">
        <v>-2.4886363636363646</v>
      </c>
      <c r="G32" s="6">
        <f t="shared" si="32"/>
        <v>48.031563960074678</v>
      </c>
      <c r="H32" s="6">
        <v>6.8273065676944786E-2</v>
      </c>
      <c r="I32" s="6">
        <f t="shared" si="42"/>
        <v>23.312194320457326</v>
      </c>
      <c r="J32" s="122"/>
      <c r="K32" s="54">
        <f>LN((298.15-F32)/(273.15+F32))</f>
        <v>0.10504054105150576</v>
      </c>
      <c r="L32" s="71">
        <f t="shared" si="1"/>
        <v>3.3632966916879981E-4</v>
      </c>
      <c r="M32" s="71">
        <f t="shared" si="2"/>
        <v>5.9243533334943864E-4</v>
      </c>
      <c r="N32" s="71">
        <f t="shared" si="3"/>
        <v>1.6396962278533776E-5</v>
      </c>
      <c r="O32" s="50">
        <f>SUM(L32:N32)</f>
        <v>9.4516196479677223E-4</v>
      </c>
      <c r="P32" s="50">
        <f>1/O32</f>
        <v>1058.0197228048835</v>
      </c>
      <c r="Q32" s="19"/>
      <c r="R32" s="57">
        <f t="shared" si="4"/>
        <v>7.6986235518155838E-2</v>
      </c>
      <c r="S32" s="49">
        <v>8.9724252266666663E-6</v>
      </c>
      <c r="T32" s="12">
        <f>2*R32/S32/100000</f>
        <v>0.17160630169276295</v>
      </c>
      <c r="U32" s="67">
        <f t="shared" si="33"/>
        <v>1.1716063016927629</v>
      </c>
      <c r="V32" s="19"/>
      <c r="W32" s="61"/>
      <c r="X32" s="50"/>
      <c r="Y32" s="13"/>
      <c r="Z32" s="19"/>
      <c r="AA32" s="20">
        <f>U32/P32</f>
        <v>1.1073577140762118E-3</v>
      </c>
      <c r="AB32" s="2">
        <f>AA32*AM32</f>
        <v>6.0950674008384796E-14</v>
      </c>
      <c r="AC32" s="2">
        <f t="shared" si="5"/>
        <v>6.4968853823277216E-13</v>
      </c>
      <c r="AD32" s="17">
        <f t="shared" si="45"/>
        <v>7.1063921224115693E-13</v>
      </c>
      <c r="AE32" s="19"/>
      <c r="AF32" s="70">
        <f>AC32*0.082*(273+F32)/AI32</f>
        <v>4.7654799114905657</v>
      </c>
      <c r="AG32" s="167"/>
      <c r="AH32" s="152">
        <v>3024.1123928326301</v>
      </c>
      <c r="AI32" s="153">
        <f t="shared" si="43"/>
        <v>3.0241123928326301E-12</v>
      </c>
      <c r="AJ32" s="152">
        <v>126102.99216468557</v>
      </c>
      <c r="AK32" s="154">
        <f t="shared" si="44"/>
        <v>1.2610299216468556E-10</v>
      </c>
      <c r="AL32" s="154">
        <f>AK32-AI32</f>
        <v>1.2307887977185294E-10</v>
      </c>
      <c r="AM32" s="153">
        <f>AL$28*I32/100</f>
        <v>5.5041540085564417E-11</v>
      </c>
      <c r="AN32" s="141"/>
      <c r="AO32" s="79">
        <f>AF32/$P32</f>
        <v>4.504150356343971E-3</v>
      </c>
      <c r="AP32" s="80">
        <f>$AM32*AO32</f>
        <v>2.4791537239011594E-13</v>
      </c>
      <c r="AQ32" s="80">
        <f>AD32-AP32</f>
        <v>4.6272383985104104E-13</v>
      </c>
      <c r="AR32" s="84">
        <f t="shared" si="9"/>
        <v>7.1063921224115693E-13</v>
      </c>
      <c r="AS32" s="171"/>
      <c r="AT32" s="88">
        <f>AQ32*0.082*(273+F32)/AI32</f>
        <v>3.3940896808431367</v>
      </c>
      <c r="AU32" s="80">
        <f>AT32/$P32</f>
        <v>3.2079644714421486E-3</v>
      </c>
      <c r="AV32" s="86">
        <f t="shared" si="10"/>
        <v>1.765713050479495E-13</v>
      </c>
      <c r="AW32" s="80">
        <f>AR32-AV32</f>
        <v>5.340679071932074E-13</v>
      </c>
      <c r="AX32" s="86">
        <f t="shared" si="11"/>
        <v>7.1063921224115693E-13</v>
      </c>
      <c r="AY32" s="173"/>
      <c r="AZ32" s="100">
        <f>AW32*0.082*(273+$F32)/$AI32</f>
        <v>3.9174000052763369</v>
      </c>
      <c r="BA32" s="80">
        <f>AZ32/$P32</f>
        <v>3.7025774858818685E-3</v>
      </c>
      <c r="BB32" s="3">
        <f t="shared" si="12"/>
        <v>2.0379556710907518E-13</v>
      </c>
      <c r="BC32" s="80">
        <f>$AR32-BB32</f>
        <v>5.0684364513208175E-13</v>
      </c>
      <c r="BD32" s="3">
        <f t="shared" si="13"/>
        <v>7.1063921224115693E-13</v>
      </c>
      <c r="BE32" s="171"/>
      <c r="BF32" s="100">
        <f>BC32*0.082*(273+$F32)/$AI32</f>
        <v>3.7177094361455532</v>
      </c>
      <c r="BG32" s="80">
        <f>BF32/$P32</f>
        <v>3.5138375552108314E-3</v>
      </c>
      <c r="BH32" s="3">
        <f t="shared" si="14"/>
        <v>1.9340703064929866E-13</v>
      </c>
      <c r="BI32" s="80">
        <f>$AR32-BH32</f>
        <v>5.1723218159185829E-13</v>
      </c>
      <c r="BJ32" s="3">
        <f t="shared" si="15"/>
        <v>7.1063921224115693E-13</v>
      </c>
      <c r="BK32" s="171"/>
      <c r="BL32" s="100">
        <f>BI32*0.082*(273+$F32)/$AI32</f>
        <v>3.7939095826704028</v>
      </c>
      <c r="BM32" s="80">
        <f>BL32/$P32</f>
        <v>3.5858590354180602E-3</v>
      </c>
      <c r="BN32" s="3">
        <f t="shared" si="16"/>
        <v>1.9737120383914652E-13</v>
      </c>
      <c r="BO32" s="80">
        <f>$AR32-BN32</f>
        <v>5.1326800840201038E-13</v>
      </c>
      <c r="BP32" s="3">
        <f t="shared" si="17"/>
        <v>7.1063921224115693E-13</v>
      </c>
      <c r="BQ32" s="171"/>
      <c r="BR32" s="100">
        <f>BO32*0.082*(273+$F32)/$AI32</f>
        <v>3.7648322839492714</v>
      </c>
      <c r="BS32" s="80">
        <f>BR32/$P32</f>
        <v>3.5583762786278129E-3</v>
      </c>
      <c r="BT32" s="3">
        <f t="shared" si="18"/>
        <v>1.9585851057961431E-13</v>
      </c>
      <c r="BU32" s="80">
        <f>$AR32-BT32</f>
        <v>5.1478070166154267E-13</v>
      </c>
      <c r="BV32" s="3">
        <f t="shared" si="19"/>
        <v>7.1063921224115693E-13</v>
      </c>
      <c r="BW32" s="171"/>
      <c r="BX32" s="100">
        <f>BU32*0.082*(273+$F32)/$AI32</f>
        <v>3.7759279227305202</v>
      </c>
      <c r="BY32" s="80">
        <f>BX32/$P32</f>
        <v>3.5688634543789735E-3</v>
      </c>
      <c r="BZ32" s="3">
        <f t="shared" si="20"/>
        <v>1.9643574088410616E-13</v>
      </c>
      <c r="CA32" s="80">
        <f>$AR32-BZ32</f>
        <v>5.142034713570508E-13</v>
      </c>
      <c r="CB32" s="3">
        <f t="shared" si="21"/>
        <v>7.1063921224115693E-13</v>
      </c>
      <c r="CC32" s="171"/>
      <c r="CD32" s="100">
        <f>CA32*0.082*(273+$F32)/$AI32</f>
        <v>3.7716939255788358</v>
      </c>
      <c r="CE32" s="80">
        <f>CD32/$P32</f>
        <v>3.564861641312143E-3</v>
      </c>
      <c r="CF32" s="3">
        <f>$AM32*CE32</f>
        <v>1.9621547492977329E-13</v>
      </c>
      <c r="CG32" s="80">
        <f>$AR32-CF32</f>
        <v>5.1442373731138361E-13</v>
      </c>
      <c r="CH32" s="3">
        <f t="shared" si="22"/>
        <v>7.1063921224115693E-13</v>
      </c>
      <c r="CI32" s="171"/>
      <c r="CJ32" s="100">
        <f>CG32*0.082*(273+$F32)/$AI32</f>
        <v>3.7733095812642716</v>
      </c>
      <c r="CK32" s="80">
        <f>CJ32/$P32</f>
        <v>3.5663886976142248E-3</v>
      </c>
      <c r="CL32" s="3">
        <f>$AM32*CK32</f>
        <v>1.9629952646043724E-13</v>
      </c>
      <c r="CM32" s="80">
        <f>$AR32-CL32</f>
        <v>5.1433968578071967E-13</v>
      </c>
      <c r="CN32" s="3">
        <f t="shared" si="23"/>
        <v>7.1063921224115693E-13</v>
      </c>
      <c r="CO32" s="171"/>
      <c r="CP32" s="100">
        <f>CM32*0.082*(273+$F32)/$AI32</f>
        <v>3.7726930614130842</v>
      </c>
      <c r="CQ32" s="80">
        <f>CP32/$P32</f>
        <v>3.5658059865003402E-3</v>
      </c>
      <c r="CR32" s="3">
        <f>$AM32*CQ32</f>
        <v>1.9626745314330405E-13</v>
      </c>
      <c r="CS32" s="80">
        <f>$AR32-CR32</f>
        <v>5.1437175909785286E-13</v>
      </c>
      <c r="CT32" s="3">
        <f t="shared" si="24"/>
        <v>7.1063921224115693E-13</v>
      </c>
      <c r="CU32" s="171"/>
      <c r="CV32" s="100">
        <f>CS32*0.082*(273+$F32)/$AI32</f>
        <v>3.7729283199092696</v>
      </c>
      <c r="CW32" s="80">
        <f>CV32/$P32</f>
        <v>3.5660283438828299E-3</v>
      </c>
      <c r="CX32" s="3">
        <f>$AM32*CW32</f>
        <v>1.9627969203608568E-13</v>
      </c>
      <c r="CY32" s="80">
        <f>$AR32-CX32</f>
        <v>5.1435952020507125E-13</v>
      </c>
      <c r="CZ32" s="3">
        <f t="shared" si="25"/>
        <v>7.1063921224115693E-13</v>
      </c>
      <c r="DA32" s="171"/>
      <c r="DB32" s="100">
        <f>CY32*0.082*(273+$F32)/$AI32</f>
        <v>3.7728385473578738</v>
      </c>
      <c r="DC32" s="80">
        <f>DB32/$P32</f>
        <v>3.5659434942817681E-3</v>
      </c>
      <c r="DD32" s="3">
        <f>$AM32*DC32</f>
        <v>1.9627502178336759E-13</v>
      </c>
      <c r="DE32" s="80">
        <f>$AR32-DD32</f>
        <v>5.1436419045778929E-13</v>
      </c>
      <c r="DF32" s="3">
        <f t="shared" si="26"/>
        <v>7.1063921224115693E-13</v>
      </c>
      <c r="DG32" s="171"/>
      <c r="DH32" s="100">
        <f>DE32*0.082*(273+$F32)/$AI32</f>
        <v>3.7728728037656749</v>
      </c>
      <c r="DI32" s="80">
        <f>DH32/$P32</f>
        <v>3.5659758721354722E-3</v>
      </c>
      <c r="DJ32" s="3">
        <f>$AM32*DI32</f>
        <v>1.9627680391030012E-13</v>
      </c>
      <c r="DK32" s="80">
        <f>$AR32-DJ32</f>
        <v>5.1436240833085686E-13</v>
      </c>
      <c r="DL32" s="3">
        <f t="shared" si="27"/>
        <v>7.1063921224115693E-13</v>
      </c>
      <c r="DM32" s="171"/>
      <c r="DN32" s="100">
        <f>DK32*0.082*(273+$F32)/$AI32</f>
        <v>3.7728597318248962</v>
      </c>
      <c r="DO32" s="80">
        <f>DN32/$P32</f>
        <v>3.5659635170342419E-3</v>
      </c>
      <c r="DP32" s="3">
        <f>$AM32*DO32</f>
        <v>1.9627612386650049E-13</v>
      </c>
      <c r="DQ32" s="80">
        <f>$AR32-DP32</f>
        <v>5.1436308837465646E-13</v>
      </c>
      <c r="DR32" s="3">
        <f t="shared" si="28"/>
        <v>7.1063921224115693E-13</v>
      </c>
      <c r="DS32" s="171"/>
      <c r="DT32" s="100">
        <f>DQ32*0.082*(273+$F32)/$AI32</f>
        <v>3.7728647199613268</v>
      </c>
      <c r="DU32" s="80">
        <f>DT32/$P32</f>
        <v>3.5659682316310716E-3</v>
      </c>
      <c r="DV32" s="3">
        <f>$AM32*DU32</f>
        <v>1.9627638336517088E-13</v>
      </c>
      <c r="DW32" s="80">
        <f>$AR32-DV32</f>
        <v>5.1436282887598605E-13</v>
      </c>
      <c r="DX32" s="3">
        <f t="shared" si="38"/>
        <v>7.1063921224115693E-13</v>
      </c>
      <c r="DY32" s="171"/>
      <c r="DZ32" s="100">
        <f>DW32*0.082*(273+$F32)/$AI32</f>
        <v>3.7728628165327938</v>
      </c>
      <c r="EA32" s="80">
        <f>DZ32/$P32</f>
        <v>3.5659664325828192E-3</v>
      </c>
      <c r="EB32" s="3">
        <f>$AM32*EA32</f>
        <v>1.9627628434278438E-13</v>
      </c>
      <c r="EC32" s="80">
        <f>$AR32-EB32</f>
        <v>5.1436292789837252E-13</v>
      </c>
      <c r="ED32" s="3">
        <f t="shared" si="39"/>
        <v>7.1063921224115693E-13</v>
      </c>
      <c r="EE32" s="186">
        <f t="shared" si="31"/>
        <v>3.7728628165327938</v>
      </c>
      <c r="EF32" s="187">
        <f>DR32/O32/AM32</f>
        <v>13.660052047614496</v>
      </c>
      <c r="EG32" s="90"/>
      <c r="EH32" s="90"/>
      <c r="EI32" s="90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</row>
    <row r="33" spans="1:181" s="92" customFormat="1">
      <c r="A33" s="32"/>
      <c r="B33" s="27" t="s">
        <v>8</v>
      </c>
      <c r="C33" s="28">
        <v>4.1311600000000004</v>
      </c>
      <c r="D33" s="6" t="s">
        <v>158</v>
      </c>
      <c r="E33" s="10">
        <f t="shared" si="41"/>
        <v>0.11600000000000001</v>
      </c>
      <c r="F33" s="6">
        <v>-3.0189393939393945</v>
      </c>
      <c r="G33" s="6">
        <f t="shared" si="32"/>
        <v>56.998051581858959</v>
      </c>
      <c r="H33" s="6">
        <v>5.6087258347940969E-2</v>
      </c>
      <c r="I33" s="6">
        <f t="shared" si="42"/>
        <v>19.151286858800443</v>
      </c>
      <c r="J33" s="122"/>
      <c r="K33" s="54">
        <f>LN((298.15-F33)/(273.15+F33))</f>
        <v>0.10876411686882688</v>
      </c>
      <c r="L33" s="71">
        <f t="shared" si="1"/>
        <v>3.1777533867805876E-4</v>
      </c>
      <c r="M33" s="71">
        <f t="shared" si="2"/>
        <v>5.5617368010053186E-4</v>
      </c>
      <c r="N33" s="71">
        <f t="shared" si="3"/>
        <v>1.5485049888384173E-5</v>
      </c>
      <c r="O33" s="50">
        <f>SUM(L33:N33)</f>
        <v>8.8943406866697481E-4</v>
      </c>
      <c r="P33" s="50">
        <f>1/O33</f>
        <v>1124.3104297755697</v>
      </c>
      <c r="Q33" s="19"/>
      <c r="R33" s="57">
        <f t="shared" si="4"/>
        <v>7.7264666302138477E-2</v>
      </c>
      <c r="S33" s="49">
        <v>8.3654773633333311E-6</v>
      </c>
      <c r="T33" s="12">
        <f>2*R33/S33/100000</f>
        <v>0.18472267139421528</v>
      </c>
      <c r="U33" s="67">
        <f t="shared" si="33"/>
        <v>1.1847226713942152</v>
      </c>
      <c r="V33" s="19"/>
      <c r="W33" s="61"/>
      <c r="X33" s="50"/>
      <c r="Y33" s="13"/>
      <c r="Z33" s="19"/>
      <c r="AA33" s="20">
        <f>U33/P33</f>
        <v>1.0537327058601643E-3</v>
      </c>
      <c r="AB33" s="2">
        <f>AA33*AM33</f>
        <v>4.7647031008912843E-14</v>
      </c>
      <c r="AC33" s="2">
        <f t="shared" si="5"/>
        <v>6.6299218123224412E-13</v>
      </c>
      <c r="AD33" s="17">
        <f t="shared" si="45"/>
        <v>7.1063921224115693E-13</v>
      </c>
      <c r="AE33" s="19"/>
      <c r="AF33" s="70">
        <f>AC33*0.082*(273+F33)/AI33</f>
        <v>5.98845773075133</v>
      </c>
      <c r="AG33" s="167"/>
      <c r="AH33" s="152">
        <v>2450.9845281469934</v>
      </c>
      <c r="AI33" s="153">
        <f t="shared" si="43"/>
        <v>2.4509845281469932E-12</v>
      </c>
      <c r="AJ33" s="152">
        <v>118113.08651004548</v>
      </c>
      <c r="AK33" s="154">
        <f t="shared" si="44"/>
        <v>1.1811308651004549E-10</v>
      </c>
      <c r="AL33" s="154">
        <f>AK33-AI33</f>
        <v>1.156621019818985E-10</v>
      </c>
      <c r="AM33" s="153">
        <f>AL$28*I33/100</f>
        <v>4.5217378889287173E-11</v>
      </c>
      <c r="AN33" s="141"/>
      <c r="AO33" s="79">
        <f>AF33/$P33</f>
        <v>5.3263383245023546E-3</v>
      </c>
      <c r="AP33" s="80">
        <f>$AM33*AO33</f>
        <v>2.4084305811155397E-13</v>
      </c>
      <c r="AQ33" s="80">
        <f>AD33-AP33</f>
        <v>4.6979615412960296E-13</v>
      </c>
      <c r="AR33" s="84">
        <f t="shared" si="9"/>
        <v>7.1063921224115693E-13</v>
      </c>
      <c r="AS33" s="171"/>
      <c r="AT33" s="88">
        <f>AQ33*0.082*(273+F33)/AI33</f>
        <v>4.2434201951608754</v>
      </c>
      <c r="AU33" s="80">
        <f>AT33/$P33</f>
        <v>3.7742424892455457E-3</v>
      </c>
      <c r="AV33" s="86">
        <f t="shared" si="10"/>
        <v>1.7066135265626221E-13</v>
      </c>
      <c r="AW33" s="80">
        <f>AR33-AV33</f>
        <v>5.3997785958489472E-13</v>
      </c>
      <c r="AX33" s="86">
        <f t="shared" si="11"/>
        <v>7.1063921224115693E-13</v>
      </c>
      <c r="AY33" s="173"/>
      <c r="AZ33" s="100">
        <f>AW33*0.082*(273+$F33)/$AI33</f>
        <v>4.8773344229424422</v>
      </c>
      <c r="BA33" s="80">
        <f>AZ33/$P33</f>
        <v>4.3380674000471882E-3</v>
      </c>
      <c r="BB33" s="3">
        <f t="shared" si="12"/>
        <v>1.9615603727519863E-13</v>
      </c>
      <c r="BC33" s="80">
        <f>$AR33-BB33</f>
        <v>5.1448317496595833E-13</v>
      </c>
      <c r="BD33" s="3">
        <f t="shared" si="13"/>
        <v>7.1063921224115693E-13</v>
      </c>
      <c r="BE33" s="171"/>
      <c r="BF33" s="100">
        <f>BC33*0.082*(273+$F33)/$AI33</f>
        <v>4.6470544203705026</v>
      </c>
      <c r="BG33" s="80">
        <f>BF33/$P33</f>
        <v>4.1332485204269862E-3</v>
      </c>
      <c r="BH33" s="3">
        <f t="shared" si="14"/>
        <v>1.8689466439173264E-13</v>
      </c>
      <c r="BI33" s="80">
        <f>$AR33-BH33</f>
        <v>5.2374454784942426E-13</v>
      </c>
      <c r="BJ33" s="3">
        <f t="shared" si="15"/>
        <v>7.1063921224115693E-13</v>
      </c>
      <c r="BK33" s="171"/>
      <c r="BL33" s="100">
        <f>BI33*0.082*(273+$F33)/$AI33</f>
        <v>4.730707503485724</v>
      </c>
      <c r="BM33" s="80">
        <f>BL33/$P33</f>
        <v>4.2076524224986941E-3</v>
      </c>
      <c r="BN33" s="3">
        <f t="shared" si="16"/>
        <v>1.9025901382255047E-13</v>
      </c>
      <c r="BO33" s="80">
        <f>$AR33-BN33</f>
        <v>5.2038019841860643E-13</v>
      </c>
      <c r="BP33" s="3">
        <f t="shared" si="17"/>
        <v>7.1063921224115693E-13</v>
      </c>
      <c r="BQ33" s="171"/>
      <c r="BR33" s="100">
        <f>BO33*0.082*(273+$F33)/$AI33</f>
        <v>4.7003191144092735</v>
      </c>
      <c r="BS33" s="80">
        <f>BR33/$P33</f>
        <v>4.1806239539621919E-3</v>
      </c>
      <c r="BT33" s="3">
        <f t="shared" si="18"/>
        <v>1.8903685731993828E-13</v>
      </c>
      <c r="BU33" s="80">
        <f>$AR33-BT33</f>
        <v>5.2160235492121863E-13</v>
      </c>
      <c r="BV33" s="3">
        <f t="shared" si="19"/>
        <v>7.1063921224115693E-13</v>
      </c>
      <c r="BW33" s="171"/>
      <c r="BX33" s="100">
        <f>BU33*0.082*(273+$F33)/$AI33</f>
        <v>4.7113582077250546</v>
      </c>
      <c r="BY33" s="80">
        <f>BX33/$P33</f>
        <v>4.1904424996444412E-3</v>
      </c>
      <c r="BZ33" s="3">
        <f t="shared" si="20"/>
        <v>1.8948082622019433E-13</v>
      </c>
      <c r="CA33" s="80">
        <f>$AR33-BZ33</f>
        <v>5.2115838602096254E-13</v>
      </c>
      <c r="CB33" s="3">
        <f t="shared" si="21"/>
        <v>7.1063921224115693E-13</v>
      </c>
      <c r="CC33" s="171"/>
      <c r="CD33" s="100">
        <f>CA33*0.082*(273+$F33)/$AI33</f>
        <v>4.7073480714546543</v>
      </c>
      <c r="CE33" s="80">
        <f>CD33/$P33</f>
        <v>4.1868757478255502E-3</v>
      </c>
      <c r="CF33" s="3">
        <f>$AM33*CE33</f>
        <v>1.8931954705179548E-13</v>
      </c>
      <c r="CG33" s="80">
        <f>$AR33-CF33</f>
        <v>5.2131966518936143E-13</v>
      </c>
      <c r="CH33" s="3">
        <f t="shared" si="22"/>
        <v>7.1063921224115693E-13</v>
      </c>
      <c r="CI33" s="171"/>
      <c r="CJ33" s="100">
        <f>CG33*0.082*(273+$F33)/$AI33</f>
        <v>4.7088048208857138</v>
      </c>
      <c r="CK33" s="80">
        <f>CJ33/$P33</f>
        <v>4.1881714303990463E-3</v>
      </c>
      <c r="CL33" s="3">
        <f>$AM33*CK33</f>
        <v>1.893781344216415E-13</v>
      </c>
      <c r="CM33" s="80">
        <f>$AR33-CL33</f>
        <v>5.2126107781951545E-13</v>
      </c>
      <c r="CN33" s="3">
        <f t="shared" si="23"/>
        <v>7.1063921224115693E-13</v>
      </c>
      <c r="CO33" s="171"/>
      <c r="CP33" s="100">
        <f>CM33*0.082*(273+$F33)/$AI33</f>
        <v>4.7082756321594967</v>
      </c>
      <c r="CQ33" s="80">
        <f>CP33/$P33</f>
        <v>4.1877007519171942E-3</v>
      </c>
      <c r="CR33" s="3">
        <f>$AM33*CQ33</f>
        <v>1.8935685157439255E-13</v>
      </c>
      <c r="CS33" s="80">
        <f>$AR33-CR33</f>
        <v>5.2128236066676433E-13</v>
      </c>
      <c r="CT33" s="3">
        <f t="shared" si="24"/>
        <v>7.1063921224115693E-13</v>
      </c>
      <c r="CU33" s="171"/>
      <c r="CV33" s="100">
        <f>CS33*0.082*(273+$F33)/$AI33</f>
        <v>4.7084678688626544</v>
      </c>
      <c r="CW33" s="80">
        <f>CV33/$P33</f>
        <v>4.187871733790231E-3</v>
      </c>
      <c r="CX33" s="3">
        <f>$AM33*CW33</f>
        <v>1.8936458292652885E-13</v>
      </c>
      <c r="CY33" s="80">
        <f>$AR33-CX33</f>
        <v>5.212746293146281E-13</v>
      </c>
      <c r="CZ33" s="3">
        <f t="shared" si="25"/>
        <v>7.1063921224115693E-13</v>
      </c>
      <c r="DA33" s="171"/>
      <c r="DB33" s="100">
        <f>CY33*0.082*(273+$F33)/$AI33</f>
        <v>4.7083980356477539</v>
      </c>
      <c r="DC33" s="80">
        <f>DB33/$P33</f>
        <v>4.1878096217497739E-3</v>
      </c>
      <c r="DD33" s="3">
        <f>$AM33*DC33</f>
        <v>1.8936177438286192E-13</v>
      </c>
      <c r="DE33" s="80">
        <f>$AR33-DD33</f>
        <v>5.2127743785829503E-13</v>
      </c>
      <c r="DF33" s="3">
        <f t="shared" si="26"/>
        <v>7.1063921224115693E-13</v>
      </c>
      <c r="DG33" s="171"/>
      <c r="DH33" s="100">
        <f>DE33*0.082*(273+$F33)/$AI33</f>
        <v>4.7084234037373189</v>
      </c>
      <c r="DI33" s="80">
        <f>DH33/$P33</f>
        <v>4.1878321849928898E-3</v>
      </c>
      <c r="DJ33" s="3">
        <f>$AM33*DI33</f>
        <v>1.8936279463357486E-13</v>
      </c>
      <c r="DK33" s="80">
        <f>$AR33-DJ33</f>
        <v>5.2127641760758212E-13</v>
      </c>
      <c r="DL33" s="3">
        <f t="shared" si="27"/>
        <v>7.1063921224115693E-13</v>
      </c>
      <c r="DM33" s="171"/>
      <c r="DN33" s="100">
        <f>DK33*0.082*(273+$F33)/$AI33</f>
        <v>4.7084141883522186</v>
      </c>
      <c r="DO33" s="80">
        <f>DN33/$P33</f>
        <v>4.187823988515426E-3</v>
      </c>
      <c r="DP33" s="3">
        <f>$AM33*DO33</f>
        <v>1.8936242401034784E-13</v>
      </c>
      <c r="DQ33" s="80">
        <f>$AR33-DP33</f>
        <v>5.2127678823080906E-13</v>
      </c>
      <c r="DR33" s="3">
        <f t="shared" si="28"/>
        <v>7.1063921224115693E-13</v>
      </c>
      <c r="DS33" s="171"/>
      <c r="DT33" s="100">
        <f>DQ33*0.082*(273+$F33)/$AI33</f>
        <v>4.7084175359958129</v>
      </c>
      <c r="DU33" s="80">
        <f>DT33/$P33</f>
        <v>4.1878269660236885E-3</v>
      </c>
      <c r="DV33" s="3">
        <f>$AM33*DU33</f>
        <v>1.8936255864546709E-13</v>
      </c>
      <c r="DW33" s="80">
        <f>$AR33-DV33</f>
        <v>5.2127665359568986E-13</v>
      </c>
      <c r="DX33" s="3">
        <f t="shared" si="38"/>
        <v>7.1063921224115693E-13</v>
      </c>
      <c r="DY33" s="171"/>
      <c r="DZ33" s="100">
        <f>DW33*0.082*(273+$F33)/$AI33</f>
        <v>4.708416319907986</v>
      </c>
      <c r="EA33" s="80">
        <f>DZ33/$P33</f>
        <v>4.1878258843937449E-3</v>
      </c>
      <c r="EB33" s="3">
        <f>$AM33*EA33</f>
        <v>1.893625097369961E-13</v>
      </c>
      <c r="EC33" s="80">
        <f>$AR33-EB33</f>
        <v>5.2127670250416085E-13</v>
      </c>
      <c r="ED33" s="3">
        <f t="shared" si="39"/>
        <v>7.1063921224115693E-13</v>
      </c>
      <c r="EE33" s="186">
        <f t="shared" si="31"/>
        <v>4.708416319907986</v>
      </c>
      <c r="EF33" s="187">
        <f>DR33/O33/AM33</f>
        <v>17.669734463965582</v>
      </c>
      <c r="EG33" s="90"/>
      <c r="EH33" s="90"/>
      <c r="EI33" s="90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</row>
    <row r="34" spans="1:181" s="92" customFormat="1">
      <c r="A34" s="32"/>
      <c r="B34" s="27" t="s">
        <v>12</v>
      </c>
      <c r="C34" s="28">
        <v>4.9037899999999999</v>
      </c>
      <c r="D34" s="6" t="s">
        <v>158</v>
      </c>
      <c r="E34" s="10">
        <f t="shared" si="41"/>
        <v>0.11600000000000001</v>
      </c>
      <c r="F34" s="6">
        <v>-3.4962121212121215</v>
      </c>
      <c r="G34" s="6">
        <f t="shared" si="32"/>
        <v>64.715430188756983</v>
      </c>
      <c r="H34" s="6">
        <v>4.8494562066091172E-2</v>
      </c>
      <c r="I34" s="6">
        <f>H34/H$28*100</f>
        <v>16.558721117337505</v>
      </c>
      <c r="J34" s="122"/>
      <c r="K34" s="54">
        <f>LN((298.15-F34)/(273.15+F34))</f>
        <v>0.11211597853504322</v>
      </c>
      <c r="L34" s="71">
        <f t="shared" si="1"/>
        <v>3.0267495107531546E-4</v>
      </c>
      <c r="M34" s="71">
        <f t="shared" si="2"/>
        <v>5.2674759972887511E-4</v>
      </c>
      <c r="N34" s="71">
        <f t="shared" si="3"/>
        <v>1.474235318190118E-5</v>
      </c>
      <c r="O34" s="50">
        <f>SUM(L34:N34)</f>
        <v>8.4416490398609172E-4</v>
      </c>
      <c r="P34" s="50">
        <f>1/O34</f>
        <v>1184.6026709687469</v>
      </c>
      <c r="Q34" s="19"/>
      <c r="R34" s="57">
        <f t="shared" si="4"/>
        <v>7.7509765392996949E-2</v>
      </c>
      <c r="S34" s="49">
        <v>7.9826647966666662E-6</v>
      </c>
      <c r="T34" s="12">
        <f>2*R34/S34/100000</f>
        <v>0.19419521517517013</v>
      </c>
      <c r="U34" s="67">
        <f t="shared" si="33"/>
        <v>1.1941952151751702</v>
      </c>
      <c r="V34" s="19"/>
      <c r="W34" s="61"/>
      <c r="X34" s="50"/>
      <c r="Y34" s="13"/>
      <c r="Z34" s="19"/>
      <c r="AA34" s="20">
        <f>U34/P34</f>
        <v>1.0080976891589978E-3</v>
      </c>
      <c r="AB34" s="2">
        <f>AA34*AM34</f>
        <v>3.9412758628507011E-14</v>
      </c>
      <c r="AC34" s="2">
        <f t="shared" si="5"/>
        <v>6.7122645361264996E-13</v>
      </c>
      <c r="AD34" s="17">
        <f t="shared" si="45"/>
        <v>7.1063921224115693E-13</v>
      </c>
      <c r="AE34" s="19"/>
      <c r="AF34" s="70">
        <f>AC34*0.082*(273+F34)/AI34</f>
        <v>6.9652342404842251</v>
      </c>
      <c r="AG34" s="167"/>
      <c r="AH34" s="152">
        <v>2129.6687768478037</v>
      </c>
      <c r="AI34" s="153">
        <f t="shared" si="43"/>
        <v>2.1296687768478038E-12</v>
      </c>
      <c r="AJ34" s="152">
        <v>113044.33236623935</v>
      </c>
      <c r="AK34" s="154">
        <f t="shared" si="44"/>
        <v>1.1304433236623936E-10</v>
      </c>
      <c r="AL34" s="154">
        <f>AK34-AI34</f>
        <v>1.1091466358939155E-10</v>
      </c>
      <c r="AM34" s="153">
        <f>AL$28*I34/100</f>
        <v>3.909616999656747E-11</v>
      </c>
      <c r="AN34" s="141"/>
      <c r="AO34" s="79">
        <f>AF34/$P34</f>
        <v>5.8798062938590044E-3</v>
      </c>
      <c r="AP34" s="80">
        <f>$AM34*AO34</f>
        <v>2.2987790641159898E-13</v>
      </c>
      <c r="AQ34" s="80">
        <f>AD34-AP34</f>
        <v>4.80761305829558E-13</v>
      </c>
      <c r="AR34" s="84">
        <f t="shared" si="9"/>
        <v>7.1063921224115693E-13</v>
      </c>
      <c r="AS34" s="171"/>
      <c r="AT34" s="88">
        <f>AQ34*0.082*(273+F34)/AI34</f>
        <v>4.9888008597413815</v>
      </c>
      <c r="AU34" s="80">
        <f>AT34/$P34</f>
        <v>4.2113705987693153E-3</v>
      </c>
      <c r="AV34" s="86">
        <f t="shared" si="10"/>
        <v>1.6464846084803129E-13</v>
      </c>
      <c r="AW34" s="80">
        <f>AR34-AV34</f>
        <v>5.4599075139312564E-13</v>
      </c>
      <c r="AX34" s="86">
        <f t="shared" si="11"/>
        <v>7.1063921224115693E-13</v>
      </c>
      <c r="AY34" s="173"/>
      <c r="AZ34" s="100">
        <f>AW34*0.082*(273+$F34)/$AI34</f>
        <v>5.665678782656725</v>
      </c>
      <c r="BA34" s="80">
        <f>AZ34/$P34</f>
        <v>4.7827671855774512E-3</v>
      </c>
      <c r="BB34" s="3">
        <f t="shared" si="12"/>
        <v>1.8698787894134058E-13</v>
      </c>
      <c r="BC34" s="80">
        <f>$AR34-BB34</f>
        <v>5.2365133329981632E-13</v>
      </c>
      <c r="BD34" s="3">
        <f t="shared" si="13"/>
        <v>7.1063921224115693E-13</v>
      </c>
      <c r="BE34" s="171"/>
      <c r="BF34" s="100">
        <f>BC34*0.082*(273+$F34)/$AI34</f>
        <v>5.4338653924386389</v>
      </c>
      <c r="BG34" s="80">
        <f>BF34/$P34</f>
        <v>4.5870784572813097E-3</v>
      </c>
      <c r="BH34" s="3">
        <f t="shared" si="14"/>
        <v>1.7933719915346253E-13</v>
      </c>
      <c r="BI34" s="80">
        <f>$AR34-BH34</f>
        <v>5.3130201308769438E-13</v>
      </c>
      <c r="BJ34" s="3">
        <f t="shared" si="15"/>
        <v>7.1063921224115693E-13</v>
      </c>
      <c r="BK34" s="171"/>
      <c r="BL34" s="100">
        <f>BI34*0.082*(273+$F34)/$AI34</f>
        <v>5.51325555433512</v>
      </c>
      <c r="BM34" s="80">
        <f>BL34/$P34</f>
        <v>4.6540968456760933E-3</v>
      </c>
      <c r="BN34" s="3">
        <f t="shared" si="16"/>
        <v>1.8195736145904099E-13</v>
      </c>
      <c r="BO34" s="80">
        <f>$AR34-BN34</f>
        <v>5.2868185078211591E-13</v>
      </c>
      <c r="BP34" s="3">
        <f t="shared" si="17"/>
        <v>7.1063921224115693E-13</v>
      </c>
      <c r="BQ34" s="171"/>
      <c r="BR34" s="100">
        <f>BO34*0.082*(273+$F34)/$AI34</f>
        <v>5.4860664527909</v>
      </c>
      <c r="BS34" s="80">
        <f>BR34/$P34</f>
        <v>4.6311447603815488E-3</v>
      </c>
      <c r="BT34" s="3">
        <f t="shared" si="18"/>
        <v>1.8106002283058975E-13</v>
      </c>
      <c r="BU34" s="80">
        <f>$AR34-BT34</f>
        <v>5.2957918941056718E-13</v>
      </c>
      <c r="BV34" s="3">
        <f t="shared" si="19"/>
        <v>7.1063921224115693E-13</v>
      </c>
      <c r="BW34" s="171"/>
      <c r="BX34" s="100">
        <f>BU34*0.082*(273+$F34)/$AI34</f>
        <v>5.495378025221572</v>
      </c>
      <c r="BY34" s="80">
        <f>BX34/$P34</f>
        <v>4.6390052630284461E-3</v>
      </c>
      <c r="BZ34" s="3">
        <f t="shared" si="20"/>
        <v>1.8136733837833133E-13</v>
      </c>
      <c r="CA34" s="80">
        <f>$AR34-BZ34</f>
        <v>5.2927187386282557E-13</v>
      </c>
      <c r="CB34" s="3">
        <f t="shared" si="21"/>
        <v>7.1063921224115693E-13</v>
      </c>
      <c r="CC34" s="171"/>
      <c r="CD34" s="100">
        <f>CA34*0.082*(273+$F34)/$AI34</f>
        <v>5.4921890496318264</v>
      </c>
      <c r="CE34" s="80">
        <f>CD34/$P34</f>
        <v>4.6363132417559152E-3</v>
      </c>
      <c r="CF34" s="3">
        <f>$AM34*CE34</f>
        <v>1.8126209065702608E-13</v>
      </c>
      <c r="CG34" s="80">
        <f>$AR34-CF34</f>
        <v>5.2937712158413087E-13</v>
      </c>
      <c r="CH34" s="3">
        <f t="shared" si="22"/>
        <v>7.1063921224115693E-13</v>
      </c>
      <c r="CI34" s="171"/>
      <c r="CJ34" s="100">
        <f>CG34*0.082*(273+$F34)/$AI34</f>
        <v>5.4932811922734386</v>
      </c>
      <c r="CK34" s="80">
        <f>CJ34/$P34</f>
        <v>4.6372351902441104E-3</v>
      </c>
      <c r="CL34" s="3">
        <f>$AM34*CK34</f>
        <v>1.8129813531184864E-13</v>
      </c>
      <c r="CM34" s="80">
        <f>$AR34-CL34</f>
        <v>5.2934107692930826E-13</v>
      </c>
      <c r="CN34" s="3">
        <f t="shared" si="23"/>
        <v>7.1063921224115693E-13</v>
      </c>
      <c r="CO34" s="171"/>
      <c r="CP34" s="100">
        <f>CM34*0.082*(273+$F34)/$AI34</f>
        <v>5.4929071613296259</v>
      </c>
      <c r="CQ34" s="80">
        <f>CP34/$P34</f>
        <v>4.636919446448339E-3</v>
      </c>
      <c r="CR34" s="3">
        <f>$AM34*CQ34</f>
        <v>1.8128579093873379E-13</v>
      </c>
      <c r="CS34" s="80">
        <f>$AR34-CR34</f>
        <v>5.2935342130242311E-13</v>
      </c>
      <c r="CT34" s="3">
        <f t="shared" si="24"/>
        <v>7.1063921224115693E-13</v>
      </c>
      <c r="CU34" s="171"/>
      <c r="CV34" s="100">
        <f>CS34*0.082*(273+$F34)/$AI34</f>
        <v>5.4930352573690984</v>
      </c>
      <c r="CW34" s="80">
        <f>CV34/$P34</f>
        <v>4.6370275806292011E-3</v>
      </c>
      <c r="CX34" s="3">
        <f>$AM34*CW34</f>
        <v>1.8129001857105122E-13</v>
      </c>
      <c r="CY34" s="80">
        <f>$AR34-CX34</f>
        <v>5.2934919367010568E-13</v>
      </c>
      <c r="CZ34" s="3">
        <f t="shared" si="25"/>
        <v>7.1063921224115693E-13</v>
      </c>
      <c r="DA34" s="171"/>
      <c r="DB34" s="100">
        <f>CY34*0.082*(273+$F34)/$AI34</f>
        <v>5.4929913877492176</v>
      </c>
      <c r="DC34" s="80">
        <f>DB34/$P34</f>
        <v>4.6369905474357466E-3</v>
      </c>
      <c r="DD34" s="3">
        <f>$AM34*DC34</f>
        <v>1.812885707150244E-13</v>
      </c>
      <c r="DE34" s="80">
        <f>$AR34-DD34</f>
        <v>5.2935064152613253E-13</v>
      </c>
      <c r="DF34" s="3">
        <f t="shared" si="26"/>
        <v>7.1063921224115693E-13</v>
      </c>
      <c r="DG34" s="171"/>
      <c r="DH34" s="100">
        <f>DE34*0.082*(273+$F34)/$AI34</f>
        <v>5.493006411972889</v>
      </c>
      <c r="DI34" s="80">
        <f>DH34/$P34</f>
        <v>4.6370032303580796E-3</v>
      </c>
      <c r="DJ34" s="3">
        <f>$AM34*DI34</f>
        <v>1.81289066568712E-13</v>
      </c>
      <c r="DK34" s="80">
        <f>$AR34-DJ34</f>
        <v>5.2935014567244493E-13</v>
      </c>
      <c r="DL34" s="3">
        <f t="shared" si="27"/>
        <v>7.1063921224115693E-13</v>
      </c>
      <c r="DM34" s="171"/>
      <c r="DN34" s="100">
        <f>DK34*0.082*(273+$F34)/$AI34</f>
        <v>5.4930012665602428</v>
      </c>
      <c r="DO34" s="80">
        <f>DN34/$P34</f>
        <v>4.6369988867813071E-3</v>
      </c>
      <c r="DP34" s="3">
        <f>$AM34*DO34</f>
        <v>1.8128889675149609E-13</v>
      </c>
      <c r="DQ34" s="80">
        <f>$AR34-DP34</f>
        <v>5.2935031548966089E-13</v>
      </c>
      <c r="DR34" s="3">
        <f t="shared" si="28"/>
        <v>7.1063921224115693E-13</v>
      </c>
      <c r="DS34" s="171"/>
      <c r="DT34" s="100">
        <f>DQ34*0.082*(273+$F34)/$AI34</f>
        <v>5.4930030287325771</v>
      </c>
      <c r="DU34" s="80">
        <f>DT34/$P34</f>
        <v>4.6370003743453469E-3</v>
      </c>
      <c r="DV34" s="3">
        <f>$AM34*DU34</f>
        <v>1.8128895490955269E-13</v>
      </c>
      <c r="DW34" s="80">
        <f>$AR34-DV34</f>
        <v>5.2935025733160419E-13</v>
      </c>
      <c r="DX34" s="3">
        <f t="shared" si="38"/>
        <v>7.1063921224115693E-13</v>
      </c>
      <c r="DY34" s="171"/>
      <c r="DZ34" s="100">
        <f>DW34*0.082*(273+$F34)/$AI34</f>
        <v>5.4930024252335867</v>
      </c>
      <c r="EA34" s="80">
        <f>DZ34/$P34</f>
        <v>4.6369998648926793E-3</v>
      </c>
      <c r="EB34" s="3">
        <f>$AM34*EA34</f>
        <v>1.8128893499190459E-13</v>
      </c>
      <c r="EC34" s="80">
        <f>$AR34-EB34</f>
        <v>5.2935027724925233E-13</v>
      </c>
      <c r="ED34" s="3">
        <f t="shared" si="39"/>
        <v>7.1063921224115693E-13</v>
      </c>
      <c r="EE34" s="186">
        <f t="shared" si="31"/>
        <v>5.4930024252335867</v>
      </c>
      <c r="EF34" s="187">
        <f>DR34/O34/AM34</f>
        <v>21.532163099094117</v>
      </c>
      <c r="EG34" s="90"/>
      <c r="EH34" s="90"/>
      <c r="EI34" s="90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</row>
    <row r="35" spans="1:181" s="92" customFormat="1">
      <c r="A35" s="32"/>
      <c r="B35" s="27" t="s">
        <v>15</v>
      </c>
      <c r="C35" s="37">
        <v>-6.9623300000000001E-3</v>
      </c>
      <c r="D35" s="6" t="s">
        <v>158</v>
      </c>
      <c r="E35" s="10">
        <f t="shared" si="41"/>
        <v>0.11600000000000001</v>
      </c>
      <c r="F35" s="6">
        <v>-4</v>
      </c>
      <c r="G35" s="6">
        <f t="shared" si="32"/>
        <v>72.511999999999986</v>
      </c>
      <c r="H35" s="6">
        <v>4.2558728818999567E-2</v>
      </c>
      <c r="I35" s="6">
        <f>H35/H$28*100</f>
        <v>14.531899899658399</v>
      </c>
      <c r="J35" s="122"/>
      <c r="K35" s="54">
        <f>LN((298.15-F35)/(273.15+F35))</f>
        <v>0.11565473780060131</v>
      </c>
      <c r="L35" s="71">
        <f t="shared" si="1"/>
        <v>2.882000993453584E-4</v>
      </c>
      <c r="M35" s="71">
        <f t="shared" si="2"/>
        <v>4.9861004200472177E-4</v>
      </c>
      <c r="N35" s="71">
        <f>(EXP(($C$31+($C$32*K35)+($C$33*K35^2)+($C$34*K35^3)+G35*($C$35+($C$36*K35)+($C$37*K35^2)))))/1000000</f>
        <v>1.4029876861275888E-5</v>
      </c>
      <c r="O35" s="50">
        <f>SUM(L35:N35)</f>
        <v>8.0084001821135607E-4</v>
      </c>
      <c r="P35" s="50">
        <f>1/O35</f>
        <v>1248.6888482839054</v>
      </c>
      <c r="Q35" s="19"/>
      <c r="R35" s="57">
        <f t="shared" si="4"/>
        <v>7.7762964497920015E-2</v>
      </c>
      <c r="S35" s="49">
        <v>7.5574798466666658E-6</v>
      </c>
      <c r="T35" s="12">
        <f>2*R35/S35/100000</f>
        <v>0.2057907293850568</v>
      </c>
      <c r="U35" s="67">
        <f t="shared" si="33"/>
        <v>1.2057907293850567</v>
      </c>
      <c r="V35" s="19"/>
      <c r="W35" s="61"/>
      <c r="X35" s="50"/>
      <c r="Y35" s="13"/>
      <c r="Z35" s="19"/>
      <c r="AA35" s="20">
        <f>U35/P35</f>
        <v>9.6564546967981316E-4</v>
      </c>
      <c r="AB35" s="2">
        <f>AA35*AM35</f>
        <v>3.3131990456752592E-14</v>
      </c>
      <c r="AC35" s="2">
        <f t="shared" si="5"/>
        <v>6.7750722178440436E-13</v>
      </c>
      <c r="AD35" s="17">
        <f t="shared" si="45"/>
        <v>7.1063921224115693E-13</v>
      </c>
      <c r="AE35" s="19"/>
      <c r="AF35" s="70">
        <f>AC35*0.082*(273+F35)/AI35</f>
        <v>8.2695272641726341</v>
      </c>
      <c r="AG35" s="167"/>
      <c r="AH35" s="152">
        <v>1807.1715372251795</v>
      </c>
      <c r="AI35" s="153">
        <f t="shared" si="43"/>
        <v>1.8071715372251795E-12</v>
      </c>
      <c r="AJ35" s="152">
        <v>108651.8517676737</v>
      </c>
      <c r="AK35" s="154">
        <f t="shared" si="44"/>
        <v>1.086518517676737E-10</v>
      </c>
      <c r="AL35" s="154">
        <f>AK35-AI35</f>
        <v>1.0684468023044853E-10</v>
      </c>
      <c r="AM35" s="153">
        <f>AL$28*I35/100</f>
        <v>3.43107190962522E-11</v>
      </c>
      <c r="AN35" s="141"/>
      <c r="AO35" s="79">
        <f>AF35/$P35</f>
        <v>6.6225683648393173E-3</v>
      </c>
      <c r="AP35" s="80">
        <f>$AM35*AO35</f>
        <v>2.2722508286172807E-13</v>
      </c>
      <c r="AQ35" s="80">
        <f>AD35-AP35</f>
        <v>4.8341412937942881E-13</v>
      </c>
      <c r="AR35" s="84">
        <f t="shared" si="9"/>
        <v>7.1063921224115693E-13</v>
      </c>
      <c r="AS35" s="171"/>
      <c r="AT35" s="88">
        <f>AQ35*0.082*(273+F35)/AI35</f>
        <v>5.9004630419446338</v>
      </c>
      <c r="AU35" s="80">
        <f>AT35/$P35</f>
        <v>4.7253269299663741E-3</v>
      </c>
      <c r="AV35" s="86">
        <f t="shared" si="10"/>
        <v>1.6212936493203204E-13</v>
      </c>
      <c r="AW35" s="80">
        <f>AR35-AV35</f>
        <v>5.4850984730912489E-13</v>
      </c>
      <c r="AX35" s="86">
        <f t="shared" si="11"/>
        <v>7.1063921224115693E-13</v>
      </c>
      <c r="AY35" s="173"/>
      <c r="AZ35" s="100">
        <f>AW35*0.082*(273+$F35)/$AI35</f>
        <v>6.6950092798175245</v>
      </c>
      <c r="BA35" s="80">
        <f>AZ35/$P35</f>
        <v>5.361631353574264E-3</v>
      </c>
      <c r="BB35" s="3">
        <f t="shared" si="12"/>
        <v>1.8396142727014503E-13</v>
      </c>
      <c r="BC35" s="80">
        <f>$AR35-BB35</f>
        <v>5.2667778497101187E-13</v>
      </c>
      <c r="BD35" s="3">
        <f t="shared" si="13"/>
        <v>7.1063921224115693E-13</v>
      </c>
      <c r="BE35" s="171"/>
      <c r="BF35" s="100">
        <f>BC35*0.082*(273+$F35)/$AI35</f>
        <v>6.4285311834473671</v>
      </c>
      <c r="BG35" s="80">
        <f>BF35/$P35</f>
        <v>5.1482250300242602E-3</v>
      </c>
      <c r="BH35" s="3">
        <f t="shared" si="14"/>
        <v>1.7663930284945694E-13</v>
      </c>
      <c r="BI35" s="80">
        <f>$AR35-BH35</f>
        <v>5.3399990939170002E-13</v>
      </c>
      <c r="BJ35" s="3">
        <f t="shared" si="15"/>
        <v>7.1063921224115693E-13</v>
      </c>
      <c r="BK35" s="171"/>
      <c r="BL35" s="100">
        <f>BI35*0.082*(273+$F35)/$AI35</f>
        <v>6.5179036736314098</v>
      </c>
      <c r="BM35" s="80">
        <f>BL35/$P35</f>
        <v>5.2197980966908432E-3</v>
      </c>
      <c r="BN35" s="3">
        <f t="shared" si="16"/>
        <v>1.790950262347114E-13</v>
      </c>
      <c r="BO35" s="80">
        <f>$AR35-BN35</f>
        <v>5.315441860064455E-13</v>
      </c>
      <c r="BP35" s="3">
        <f t="shared" si="17"/>
        <v>7.1063921224115693E-13</v>
      </c>
      <c r="BQ35" s="171"/>
      <c r="BR35" s="100">
        <f>BO35*0.082*(273+$F35)/$AI35</f>
        <v>6.487929570279209</v>
      </c>
      <c r="BS35" s="80">
        <f>BR35/$P35</f>
        <v>5.1957936352163975E-3</v>
      </c>
      <c r="BT35" s="3">
        <f t="shared" si="18"/>
        <v>1.7827141590000488E-13</v>
      </c>
      <c r="BU35" s="80">
        <f>$AR35-BT35</f>
        <v>5.3236779634115207E-13</v>
      </c>
      <c r="BV35" s="3">
        <f t="shared" si="19"/>
        <v>7.1063921224115693E-13</v>
      </c>
      <c r="BW35" s="171"/>
      <c r="BX35" s="100">
        <f>BU35*0.082*(273+$F35)/$AI35</f>
        <v>6.4979824049928698</v>
      </c>
      <c r="BY35" s="80">
        <f>BX35/$P35</f>
        <v>5.2038443475515613E-3</v>
      </c>
      <c r="BZ35" s="3">
        <f t="shared" si="20"/>
        <v>1.7854764162946142E-13</v>
      </c>
      <c r="CA35" s="80">
        <f>$AR35-BZ35</f>
        <v>5.3209157061169548E-13</v>
      </c>
      <c r="CB35" s="3">
        <f t="shared" si="21"/>
        <v>7.1063921224115693E-13</v>
      </c>
      <c r="CC35" s="171"/>
      <c r="CD35" s="100">
        <f>CA35*0.082*(273+$F35)/$AI35</f>
        <v>6.4946108450635283</v>
      </c>
      <c r="CE35" s="80">
        <f>CD35/$P35</f>
        <v>5.2011442674363469E-3</v>
      </c>
      <c r="CF35" s="3">
        <f>$AM35*CE35</f>
        <v>1.7845499993909092E-13</v>
      </c>
      <c r="CG35" s="80">
        <f>$AR35-CF35</f>
        <v>5.3218421230206601E-13</v>
      </c>
      <c r="CH35" s="3">
        <f t="shared" si="22"/>
        <v>7.1063921224115693E-13</v>
      </c>
      <c r="CI35" s="171"/>
      <c r="CJ35" s="100">
        <f>CG35*0.082*(273+$F35)/$AI35</f>
        <v>6.4957416123228073</v>
      </c>
      <c r="CK35" s="80">
        <f>CJ35/$P35</f>
        <v>5.2020498311088608E-3</v>
      </c>
      <c r="CL35" s="3">
        <f>$AM35*CK35</f>
        <v>1.7848607047988233E-13</v>
      </c>
      <c r="CM35" s="80">
        <f>$AR35-CL35</f>
        <v>5.3215314176127455E-13</v>
      </c>
      <c r="CN35" s="3">
        <f t="shared" si="23"/>
        <v>7.1063921224115693E-13</v>
      </c>
      <c r="CO35" s="171"/>
      <c r="CP35" s="100">
        <f>CM35*0.082*(273+$F35)/$AI35</f>
        <v>6.4953623710749993</v>
      </c>
      <c r="CQ35" s="80">
        <f>CP35/$P35</f>
        <v>5.2017461195410595E-3</v>
      </c>
      <c r="CR35" s="3">
        <f>$AM35*CQ35</f>
        <v>1.7847564991759322E-13</v>
      </c>
      <c r="CS35" s="80">
        <f>$AR35-CR35</f>
        <v>5.3216356232356371E-13</v>
      </c>
      <c r="CT35" s="3">
        <f t="shared" si="24"/>
        <v>7.1063921224115693E-13</v>
      </c>
      <c r="CU35" s="171"/>
      <c r="CV35" s="100">
        <f>CS35*0.082*(273+$F35)/$AI35</f>
        <v>6.4954895625220983</v>
      </c>
      <c r="CW35" s="80">
        <f>CV35/$P35</f>
        <v>5.2018479795418703E-3</v>
      </c>
      <c r="CX35" s="3">
        <f>$AM35*CW35</f>
        <v>1.7847914480746817E-13</v>
      </c>
      <c r="CY35" s="80">
        <f>$AR35-CX35</f>
        <v>5.3216006743368874E-13</v>
      </c>
      <c r="CZ35" s="3">
        <f t="shared" si="25"/>
        <v>7.1063921224115693E-13</v>
      </c>
      <c r="DA35" s="171"/>
      <c r="DB35" s="100">
        <f>CY35*0.082*(273+$F35)/$AI35</f>
        <v>6.4954469045456564</v>
      </c>
      <c r="DC35" s="80">
        <f>DB35/$P35</f>
        <v>5.2018138173272402E-3</v>
      </c>
      <c r="DD35" s="3">
        <f>$AM35*DC35</f>
        <v>1.784779726773183E-13</v>
      </c>
      <c r="DE35" s="80">
        <f>$AR35-DD35</f>
        <v>5.3216123956383858E-13</v>
      </c>
      <c r="DF35" s="3">
        <f t="shared" si="26"/>
        <v>7.1063921224115693E-13</v>
      </c>
      <c r="DG35" s="171"/>
      <c r="DH35" s="100">
        <f>DE35*0.082*(273+$F35)/$AI35</f>
        <v>6.4954612113484762</v>
      </c>
      <c r="DI35" s="80">
        <f>DH35/$P35</f>
        <v>5.2018252747874708E-3</v>
      </c>
      <c r="DJ35" s="3">
        <f>$AM35*DI35</f>
        <v>1.7847836579101781E-13</v>
      </c>
      <c r="DK35" s="80">
        <f>$AR35-DJ35</f>
        <v>5.3216084645013917E-13</v>
      </c>
      <c r="DL35" s="3">
        <f t="shared" si="27"/>
        <v>7.1063921224115693E-13</v>
      </c>
      <c r="DM35" s="171"/>
      <c r="DN35" s="100">
        <f>DK35*0.082*(273+$F35)/$AI35</f>
        <v>6.4954564130757042</v>
      </c>
      <c r="DO35" s="80">
        <f>DN35/$P35</f>
        <v>5.2018214321386163E-3</v>
      </c>
      <c r="DP35" s="3">
        <f>$AM35*DO35</f>
        <v>1.7847823394697238E-13</v>
      </c>
      <c r="DQ35" s="80">
        <f>$AR35-DP35</f>
        <v>5.3216097829418457E-13</v>
      </c>
      <c r="DR35" s="3">
        <f t="shared" si="28"/>
        <v>7.1063921224115693E-13</v>
      </c>
      <c r="DS35" s="171"/>
      <c r="DT35" s="100">
        <f>DQ35*0.082*(273+$F35)/$AI35</f>
        <v>6.4954580223396245</v>
      </c>
      <c r="DU35" s="80">
        <f>DT35/$P35</f>
        <v>5.2018227209015633E-3</v>
      </c>
      <c r="DV35" s="3">
        <f>$AM35*DU35</f>
        <v>1.7847827816535586E-13</v>
      </c>
      <c r="DW35" s="80">
        <f>$AR35-DV35</f>
        <v>5.321609340758011E-13</v>
      </c>
      <c r="DX35" s="3">
        <f t="shared" si="38"/>
        <v>7.1063921224115693E-13</v>
      </c>
      <c r="DY35" s="171"/>
      <c r="DZ35" s="100">
        <f>DW35*0.082*(273+$F35)/$AI35</f>
        <v>6.4954574826182521</v>
      </c>
      <c r="EA35" s="80">
        <f>DZ35/$P35</f>
        <v>5.2018222886710897E-3</v>
      </c>
      <c r="EB35" s="3">
        <f>$AM35*EA35</f>
        <v>1.7847826333521747E-13</v>
      </c>
      <c r="EC35" s="80">
        <f>$AR35-EB35</f>
        <v>5.3216094890593951E-13</v>
      </c>
      <c r="ED35" s="3">
        <f t="shared" si="39"/>
        <v>7.1063921224115693E-13</v>
      </c>
      <c r="EE35" s="186">
        <f t="shared" si="31"/>
        <v>6.4954574826182521</v>
      </c>
      <c r="EF35" s="187">
        <f>DR35/O35/AM35</f>
        <v>25.862683232882759</v>
      </c>
      <c r="EG35" s="90"/>
      <c r="EH35" s="90"/>
      <c r="EI35" s="90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</row>
    <row r="36" spans="1:181" s="92" customFormat="1">
      <c r="A36" s="32"/>
      <c r="B36" s="27" t="s">
        <v>16</v>
      </c>
      <c r="C36" s="37">
        <v>-7.6667000000000003E-3</v>
      </c>
      <c r="D36" s="6"/>
      <c r="E36" s="10"/>
      <c r="F36" s="6"/>
      <c r="G36" s="6">
        <f t="shared" si="32"/>
        <v>0</v>
      </c>
      <c r="H36" s="6">
        <v>-9.6941088367491037</v>
      </c>
      <c r="I36" s="6"/>
      <c r="J36" s="124"/>
      <c r="K36" s="14"/>
      <c r="L36" s="50"/>
      <c r="M36" s="50"/>
      <c r="N36" s="50"/>
      <c r="O36" s="50"/>
      <c r="P36" s="50"/>
      <c r="Q36" s="124"/>
      <c r="R36" s="57">
        <f>(75.59-(0.13476*$F36)+(0.0221*$G36)-(0.0002959*$G36*$F36))/1000</f>
        <v>7.5590000000000004E-2</v>
      </c>
      <c r="S36" s="15"/>
      <c r="T36" s="15"/>
      <c r="U36" s="68"/>
      <c r="V36" s="124"/>
      <c r="W36" s="61">
        <f>O36*AM36*U36</f>
        <v>0</v>
      </c>
      <c r="X36" s="15"/>
      <c r="Y36" s="16"/>
      <c r="Z36" s="124"/>
      <c r="AA36" s="64"/>
      <c r="AB36" s="90"/>
      <c r="AC36" s="90"/>
      <c r="AD36" s="45"/>
      <c r="AE36" s="124"/>
      <c r="AF36" s="72"/>
      <c r="AG36" s="168"/>
      <c r="AH36" s="159"/>
      <c r="AI36" s="153"/>
      <c r="AJ36" s="159"/>
      <c r="AK36" s="159"/>
      <c r="AL36" s="159"/>
      <c r="AM36" s="153">
        <f>0.000000000438*I36/100</f>
        <v>0</v>
      </c>
      <c r="AN36" s="124"/>
      <c r="AO36" s="81"/>
      <c r="AP36" s="82"/>
      <c r="AQ36" s="82"/>
      <c r="AR36" s="85"/>
      <c r="AS36" s="172"/>
      <c r="AT36" s="87"/>
      <c r="AU36" s="89"/>
      <c r="AV36" s="89"/>
      <c r="AW36" s="89"/>
      <c r="AX36" s="89"/>
      <c r="AY36" s="174"/>
      <c r="AZ36" s="91"/>
      <c r="BA36" s="93"/>
      <c r="BB36" s="93"/>
      <c r="BC36" s="93"/>
      <c r="BD36" s="93"/>
      <c r="BE36" s="172"/>
      <c r="BF36" s="91"/>
      <c r="BG36" s="93"/>
      <c r="BH36" s="93"/>
      <c r="BI36" s="93"/>
      <c r="BJ36" s="93"/>
      <c r="BK36" s="172"/>
      <c r="BL36" s="91"/>
      <c r="BM36" s="93"/>
      <c r="BN36" s="93"/>
      <c r="BO36" s="93"/>
      <c r="BP36" s="93"/>
      <c r="BQ36" s="172"/>
      <c r="BR36" s="91"/>
      <c r="BS36" s="93"/>
      <c r="BT36" s="93"/>
      <c r="BU36" s="93"/>
      <c r="BV36" s="93"/>
      <c r="BW36" s="172"/>
      <c r="BX36" s="91"/>
      <c r="BY36" s="93"/>
      <c r="BZ36" s="93"/>
      <c r="CA36" s="93"/>
      <c r="CB36" s="93"/>
      <c r="CC36" s="172"/>
      <c r="CD36" s="91"/>
      <c r="CE36" s="93"/>
      <c r="CF36" s="93"/>
      <c r="CG36" s="93"/>
      <c r="CH36" s="93"/>
      <c r="CI36" s="172"/>
      <c r="CJ36" s="91"/>
      <c r="CK36" s="93"/>
      <c r="CL36" s="93"/>
      <c r="CM36" s="93"/>
      <c r="CN36" s="93"/>
      <c r="CO36" s="172"/>
      <c r="CP36" s="91"/>
      <c r="CQ36" s="93"/>
      <c r="CR36" s="93"/>
      <c r="CS36" s="93"/>
      <c r="CT36" s="93"/>
      <c r="CU36" s="172"/>
      <c r="CV36" s="91"/>
      <c r="CW36" s="93"/>
      <c r="CX36" s="93"/>
      <c r="CY36" s="93"/>
      <c r="CZ36" s="93"/>
      <c r="DA36" s="172"/>
      <c r="DB36" s="91"/>
      <c r="DC36" s="93"/>
      <c r="DD36" s="93"/>
      <c r="DE36" s="93"/>
      <c r="DF36" s="93"/>
      <c r="DG36" s="172"/>
      <c r="DH36" s="91"/>
      <c r="DI36" s="93"/>
      <c r="DJ36" s="93"/>
      <c r="DK36" s="93"/>
      <c r="DL36" s="93"/>
      <c r="DM36" s="172"/>
      <c r="DN36" s="91"/>
      <c r="DO36" s="93"/>
      <c r="DP36" s="93"/>
      <c r="DQ36" s="93"/>
      <c r="DR36" s="93"/>
      <c r="DS36" s="172"/>
      <c r="DT36" s="91"/>
      <c r="DU36" s="93"/>
      <c r="DV36" s="93"/>
      <c r="DW36" s="93"/>
      <c r="DX36" s="93"/>
      <c r="DY36" s="172"/>
      <c r="DZ36" s="91"/>
      <c r="EA36" s="93"/>
      <c r="EB36" s="93"/>
      <c r="EC36" s="93"/>
      <c r="ED36" s="93"/>
      <c r="EE36" s="188"/>
      <c r="EF36" s="185"/>
      <c r="EG36" s="90"/>
      <c r="EH36" s="90"/>
      <c r="EI36" s="90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</row>
    <row r="37" spans="1:181" s="92" customFormat="1" ht="16" thickBot="1">
      <c r="A37" s="33"/>
      <c r="B37" s="34" t="s">
        <v>17</v>
      </c>
      <c r="C37" s="39">
        <v>-1.1688799999999999E-2</v>
      </c>
      <c r="D37" s="6"/>
      <c r="E37" s="10"/>
      <c r="F37" s="6"/>
      <c r="G37" s="6"/>
      <c r="H37" s="6"/>
      <c r="I37" s="6"/>
      <c r="J37" s="124"/>
      <c r="K37" s="14"/>
      <c r="L37" s="50"/>
      <c r="M37" s="50"/>
      <c r="N37" s="50"/>
      <c r="O37" s="50"/>
      <c r="P37" s="50"/>
      <c r="Q37" s="124"/>
      <c r="R37" s="57">
        <f>(75.59-(0.13476*$F37)+(0.0221*$G37)-(0.0002959*$G37*$F37))/1000</f>
        <v>7.5590000000000004E-2</v>
      </c>
      <c r="S37" s="15"/>
      <c r="T37" s="15"/>
      <c r="U37" s="68"/>
      <c r="V37" s="124"/>
      <c r="W37" s="61">
        <f>O37*AM37*U37</f>
        <v>0</v>
      </c>
      <c r="X37" s="15"/>
      <c r="Y37" s="16"/>
      <c r="Z37" s="124"/>
      <c r="AA37" s="64"/>
      <c r="AB37" s="90"/>
      <c r="AC37" s="90"/>
      <c r="AD37" s="45"/>
      <c r="AE37" s="124"/>
      <c r="AF37" s="72"/>
      <c r="AG37" s="168"/>
      <c r="AH37" s="159"/>
      <c r="AI37" s="160"/>
      <c r="AJ37" s="159"/>
      <c r="AK37" s="159"/>
      <c r="AL37" s="159"/>
      <c r="AM37" s="153">
        <f>0.000000000438*I37/100</f>
        <v>0</v>
      </c>
      <c r="AN37" s="124"/>
      <c r="AO37" s="81"/>
      <c r="AP37" s="82"/>
      <c r="AQ37" s="82"/>
      <c r="AR37" s="85"/>
      <c r="AS37" s="172"/>
      <c r="AT37" s="87"/>
      <c r="AU37" s="89"/>
      <c r="AV37" s="89"/>
      <c r="AW37" s="89"/>
      <c r="AX37" s="89"/>
      <c r="AY37" s="174"/>
      <c r="AZ37" s="91"/>
      <c r="BA37" s="93"/>
      <c r="BB37" s="93"/>
      <c r="BC37" s="93"/>
      <c r="BD37" s="93"/>
      <c r="BE37" s="172"/>
      <c r="BF37" s="91"/>
      <c r="BG37" s="93"/>
      <c r="BH37" s="93"/>
      <c r="BI37" s="93"/>
      <c r="BJ37" s="93"/>
      <c r="BK37" s="172"/>
      <c r="BL37" s="91"/>
      <c r="BM37" s="93"/>
      <c r="BN37" s="93"/>
      <c r="BO37" s="93"/>
      <c r="BP37" s="93"/>
      <c r="BQ37" s="172"/>
      <c r="BR37" s="91"/>
      <c r="BS37" s="93"/>
      <c r="BT37" s="93"/>
      <c r="BU37" s="93"/>
      <c r="BV37" s="93"/>
      <c r="BW37" s="172"/>
      <c r="BX37" s="91"/>
      <c r="BY37" s="93"/>
      <c r="BZ37" s="93"/>
      <c r="CA37" s="93"/>
      <c r="CB37" s="93"/>
      <c r="CC37" s="172"/>
      <c r="CD37" s="91"/>
      <c r="CE37" s="93"/>
      <c r="CF37" s="93"/>
      <c r="CG37" s="93"/>
      <c r="CH37" s="93"/>
      <c r="CI37" s="172"/>
      <c r="CJ37" s="91"/>
      <c r="CK37" s="93"/>
      <c r="CL37" s="93"/>
      <c r="CM37" s="93"/>
      <c r="CN37" s="93"/>
      <c r="CO37" s="172"/>
      <c r="CP37" s="91"/>
      <c r="CQ37" s="93"/>
      <c r="CR37" s="93"/>
      <c r="CS37" s="93"/>
      <c r="CT37" s="93"/>
      <c r="CU37" s="172"/>
      <c r="CV37" s="91"/>
      <c r="CW37" s="93"/>
      <c r="CX37" s="93"/>
      <c r="CY37" s="93"/>
      <c r="CZ37" s="93"/>
      <c r="DA37" s="172"/>
      <c r="DB37" s="91"/>
      <c r="DC37" s="93"/>
      <c r="DD37" s="93"/>
      <c r="DE37" s="93"/>
      <c r="DF37" s="93"/>
      <c r="DG37" s="172"/>
      <c r="DH37" s="91"/>
      <c r="DI37" s="93"/>
      <c r="DJ37" s="93"/>
      <c r="DK37" s="93"/>
      <c r="DL37" s="93"/>
      <c r="DM37" s="172"/>
      <c r="DN37" s="91"/>
      <c r="DO37" s="93"/>
      <c r="DP37" s="93"/>
      <c r="DQ37" s="93"/>
      <c r="DR37" s="93"/>
      <c r="DS37" s="172"/>
      <c r="DT37" s="91"/>
      <c r="DU37" s="93"/>
      <c r="DV37" s="93"/>
      <c r="DW37" s="93"/>
      <c r="DX37" s="93"/>
      <c r="DY37" s="172"/>
      <c r="DZ37" s="91"/>
      <c r="EA37" s="93"/>
      <c r="EB37" s="93"/>
      <c r="EC37" s="93"/>
      <c r="ED37" s="93"/>
      <c r="EE37" s="188"/>
      <c r="EF37" s="185"/>
      <c r="EG37" s="90"/>
      <c r="EH37" s="90"/>
      <c r="EI37" s="90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</row>
    <row r="38" spans="1:181" s="92" customFormat="1" ht="16" thickBot="1">
      <c r="A38" s="44"/>
      <c r="B38" s="44"/>
      <c r="C38" s="45"/>
      <c r="D38" s="6"/>
      <c r="E38" s="10"/>
      <c r="F38" s="6"/>
      <c r="G38" s="6"/>
      <c r="H38" s="6"/>
      <c r="I38" s="6"/>
      <c r="J38" s="124"/>
      <c r="K38" s="14"/>
      <c r="L38" s="50"/>
      <c r="M38" s="50"/>
      <c r="N38" s="50"/>
      <c r="O38" s="50"/>
      <c r="P38" s="50"/>
      <c r="Q38" s="124"/>
      <c r="R38" s="57">
        <f>(75.59-(0.13476*$F38)+(0.0221*$G38)-(0.0002959*$G38*$F38))/1000</f>
        <v>7.5590000000000004E-2</v>
      </c>
      <c r="S38" s="15"/>
      <c r="T38" s="15"/>
      <c r="U38" s="68"/>
      <c r="V38" s="124"/>
      <c r="W38" s="61">
        <f>O38*AM38*U38</f>
        <v>0</v>
      </c>
      <c r="X38" s="15"/>
      <c r="Y38" s="16"/>
      <c r="Z38" s="124"/>
      <c r="AA38" s="64"/>
      <c r="AB38" s="90"/>
      <c r="AC38" s="90"/>
      <c r="AD38" s="45"/>
      <c r="AE38" s="124"/>
      <c r="AF38" s="72"/>
      <c r="AG38" s="168"/>
      <c r="AH38" s="159"/>
      <c r="AI38" s="160"/>
      <c r="AJ38" s="159"/>
      <c r="AK38" s="159"/>
      <c r="AL38" s="159"/>
      <c r="AM38" s="153">
        <f>0.000000000438*I38/100</f>
        <v>0</v>
      </c>
      <c r="AN38" s="124"/>
      <c r="AO38" s="81"/>
      <c r="AP38" s="82"/>
      <c r="AQ38" s="82"/>
      <c r="AR38" s="85"/>
      <c r="AS38" s="172"/>
      <c r="AT38" s="87"/>
      <c r="AU38" s="89"/>
      <c r="AV38" s="89"/>
      <c r="AW38" s="89"/>
      <c r="AX38" s="89"/>
      <c r="AY38" s="174"/>
      <c r="AZ38" s="91"/>
      <c r="BA38" s="93"/>
      <c r="BB38" s="93"/>
      <c r="BC38" s="93"/>
      <c r="BD38" s="93"/>
      <c r="BE38" s="172"/>
      <c r="BF38" s="91"/>
      <c r="BG38" s="93"/>
      <c r="BH38" s="93"/>
      <c r="BI38" s="93"/>
      <c r="BJ38" s="93"/>
      <c r="BK38" s="172"/>
      <c r="BL38" s="91"/>
      <c r="BM38" s="93"/>
      <c r="BN38" s="93"/>
      <c r="BO38" s="93"/>
      <c r="BP38" s="93"/>
      <c r="BQ38" s="172"/>
      <c r="BR38" s="91"/>
      <c r="BS38" s="93"/>
      <c r="BT38" s="93"/>
      <c r="BU38" s="93"/>
      <c r="BV38" s="93"/>
      <c r="BW38" s="172"/>
      <c r="BX38" s="91"/>
      <c r="BY38" s="93"/>
      <c r="BZ38" s="93"/>
      <c r="CA38" s="93"/>
      <c r="CB38" s="93"/>
      <c r="CC38" s="172"/>
      <c r="CD38" s="91"/>
      <c r="CE38" s="93"/>
      <c r="CF38" s="93"/>
      <c r="CG38" s="93"/>
      <c r="CH38" s="93"/>
      <c r="CI38" s="172"/>
      <c r="CJ38" s="91"/>
      <c r="CK38" s="93"/>
      <c r="CL38" s="93"/>
      <c r="CM38" s="93"/>
      <c r="CN38" s="93"/>
      <c r="CO38" s="172"/>
      <c r="CP38" s="91"/>
      <c r="CQ38" s="93"/>
      <c r="CR38" s="93"/>
      <c r="CS38" s="93"/>
      <c r="CT38" s="93"/>
      <c r="CU38" s="172"/>
      <c r="CV38" s="91"/>
      <c r="CW38" s="93"/>
      <c r="CX38" s="93"/>
      <c r="CY38" s="93"/>
      <c r="CZ38" s="93"/>
      <c r="DA38" s="172"/>
      <c r="DB38" s="91"/>
      <c r="DC38" s="93"/>
      <c r="DD38" s="93"/>
      <c r="DE38" s="93"/>
      <c r="DF38" s="93"/>
      <c r="DG38" s="172"/>
      <c r="DH38" s="91"/>
      <c r="DI38" s="93"/>
      <c r="DJ38" s="93"/>
      <c r="DK38" s="93"/>
      <c r="DL38" s="93"/>
      <c r="DM38" s="172"/>
      <c r="DN38" s="91"/>
      <c r="DO38" s="93"/>
      <c r="DP38" s="93"/>
      <c r="DQ38" s="93"/>
      <c r="DR38" s="93"/>
      <c r="DS38" s="172"/>
      <c r="DT38" s="91"/>
      <c r="DU38" s="93"/>
      <c r="DV38" s="93"/>
      <c r="DW38" s="93"/>
      <c r="DX38" s="93"/>
      <c r="DY38" s="172"/>
      <c r="DZ38" s="91"/>
      <c r="EA38" s="93"/>
      <c r="EB38" s="93"/>
      <c r="EC38" s="93"/>
      <c r="ED38" s="93"/>
      <c r="EE38" s="188"/>
      <c r="EF38" s="185"/>
      <c r="EG38" s="90"/>
      <c r="EH38" s="90"/>
      <c r="EI38" s="90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</row>
    <row r="39" spans="1:181" s="92" customFormat="1">
      <c r="A39" s="29" t="s">
        <v>58</v>
      </c>
      <c r="B39" s="30"/>
      <c r="C39" s="31"/>
      <c r="D39" s="6"/>
      <c r="E39" s="10"/>
      <c r="F39" s="6"/>
      <c r="G39" s="6"/>
      <c r="H39" s="6"/>
      <c r="I39" s="6"/>
      <c r="J39" s="124"/>
      <c r="K39" s="14"/>
      <c r="L39" s="50"/>
      <c r="M39" s="50"/>
      <c r="N39" s="50"/>
      <c r="O39" s="50"/>
      <c r="P39" s="50"/>
      <c r="Q39" s="124"/>
      <c r="R39" s="57">
        <f>(75.59-(0.13476*$F39)+(0.0221*$G39)-(0.0002959*$G39*$F39))/1000</f>
        <v>7.5590000000000004E-2</v>
      </c>
      <c r="S39" s="15"/>
      <c r="T39" s="15"/>
      <c r="U39" s="68"/>
      <c r="V39" s="124"/>
      <c r="W39" s="61">
        <f>O39*AM39*U39</f>
        <v>0</v>
      </c>
      <c r="X39" s="15"/>
      <c r="Y39" s="16"/>
      <c r="Z39" s="124"/>
      <c r="AA39" s="64"/>
      <c r="AB39" s="90"/>
      <c r="AC39" s="90"/>
      <c r="AD39" s="45"/>
      <c r="AE39" s="124"/>
      <c r="AF39" s="72"/>
      <c r="AG39" s="168"/>
      <c r="AH39" s="159"/>
      <c r="AI39" s="160"/>
      <c r="AJ39" s="159"/>
      <c r="AK39" s="159"/>
      <c r="AL39" s="159"/>
      <c r="AM39" s="153">
        <f>0.000000000438*I39/100</f>
        <v>0</v>
      </c>
      <c r="AN39" s="124"/>
      <c r="AO39" s="81"/>
      <c r="AP39" s="82"/>
      <c r="AQ39" s="82"/>
      <c r="AR39" s="85"/>
      <c r="AS39" s="172"/>
      <c r="AT39" s="87"/>
      <c r="AU39" s="89"/>
      <c r="AV39" s="89"/>
      <c r="AW39" s="89"/>
      <c r="AX39" s="89"/>
      <c r="AY39" s="174"/>
      <c r="AZ39" s="91"/>
      <c r="BA39" s="93"/>
      <c r="BB39" s="93"/>
      <c r="BC39" s="93"/>
      <c r="BD39" s="93"/>
      <c r="BE39" s="172"/>
      <c r="BF39" s="91"/>
      <c r="BG39" s="93"/>
      <c r="BH39" s="93"/>
      <c r="BI39" s="93"/>
      <c r="BJ39" s="93"/>
      <c r="BK39" s="172"/>
      <c r="BL39" s="91"/>
      <c r="BM39" s="93"/>
      <c r="BN39" s="93"/>
      <c r="BO39" s="93"/>
      <c r="BP39" s="93"/>
      <c r="BQ39" s="172"/>
      <c r="BR39" s="91"/>
      <c r="BS39" s="93"/>
      <c r="BT39" s="93"/>
      <c r="BU39" s="93"/>
      <c r="BV39" s="93"/>
      <c r="BW39" s="172"/>
      <c r="BX39" s="91"/>
      <c r="BY39" s="93"/>
      <c r="BZ39" s="93"/>
      <c r="CA39" s="93"/>
      <c r="CB39" s="93"/>
      <c r="CC39" s="172"/>
      <c r="CD39" s="91"/>
      <c r="CE39" s="93"/>
      <c r="CF39" s="93"/>
      <c r="CG39" s="93"/>
      <c r="CH39" s="93"/>
      <c r="CI39" s="172"/>
      <c r="CJ39" s="91"/>
      <c r="CK39" s="93"/>
      <c r="CL39" s="93"/>
      <c r="CM39" s="93"/>
      <c r="CN39" s="93"/>
      <c r="CO39" s="172"/>
      <c r="CP39" s="91"/>
      <c r="CQ39" s="93"/>
      <c r="CR39" s="93"/>
      <c r="CS39" s="93"/>
      <c r="CT39" s="93"/>
      <c r="CU39" s="172"/>
      <c r="CV39" s="91"/>
      <c r="CW39" s="93"/>
      <c r="CX39" s="93"/>
      <c r="CY39" s="93"/>
      <c r="CZ39" s="93"/>
      <c r="DA39" s="172"/>
      <c r="DB39" s="91"/>
      <c r="DC39" s="93"/>
      <c r="DD39" s="93"/>
      <c r="DE39" s="93"/>
      <c r="DF39" s="93"/>
      <c r="DG39" s="172"/>
      <c r="DH39" s="91"/>
      <c r="DI39" s="93"/>
      <c r="DJ39" s="93"/>
      <c r="DK39" s="93"/>
      <c r="DL39" s="93"/>
      <c r="DM39" s="172"/>
      <c r="DN39" s="91"/>
      <c r="DO39" s="93"/>
      <c r="DP39" s="93"/>
      <c r="DQ39" s="93"/>
      <c r="DR39" s="93"/>
      <c r="DS39" s="172"/>
      <c r="DT39" s="91"/>
      <c r="DU39" s="93"/>
      <c r="DV39" s="93"/>
      <c r="DW39" s="93"/>
      <c r="DX39" s="93"/>
      <c r="DY39" s="172"/>
      <c r="DZ39" s="91"/>
      <c r="EA39" s="93"/>
      <c r="EB39" s="93"/>
      <c r="EC39" s="93"/>
      <c r="ED39" s="93"/>
      <c r="EE39" s="188"/>
      <c r="EF39" s="185"/>
      <c r="EG39" s="90"/>
      <c r="EH39" s="90"/>
      <c r="EI39" s="90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</row>
    <row r="40" spans="1:181" s="92" customFormat="1">
      <c r="A40" s="40"/>
      <c r="B40" s="25" t="s">
        <v>22</v>
      </c>
      <c r="C40" s="26" t="s">
        <v>23</v>
      </c>
      <c r="D40" s="6"/>
      <c r="E40" s="10"/>
      <c r="F40" s="6"/>
      <c r="G40" s="6"/>
      <c r="H40" s="6"/>
      <c r="I40" s="6"/>
      <c r="J40" s="124"/>
      <c r="K40" s="14"/>
      <c r="L40" s="50"/>
      <c r="M40" s="50"/>
      <c r="N40" s="50"/>
      <c r="O40" s="50"/>
      <c r="P40" s="50"/>
      <c r="Q40" s="124"/>
      <c r="R40" s="14"/>
      <c r="S40" s="15"/>
      <c r="T40" s="15"/>
      <c r="U40" s="68"/>
      <c r="V40" s="124"/>
      <c r="W40" s="61">
        <f>O40*AM40*U40</f>
        <v>0</v>
      </c>
      <c r="X40" s="15"/>
      <c r="Y40" s="16"/>
      <c r="Z40" s="124"/>
      <c r="AA40" s="64"/>
      <c r="AB40" s="90"/>
      <c r="AC40" s="90"/>
      <c r="AD40" s="45"/>
      <c r="AE40" s="124"/>
      <c r="AF40" s="72"/>
      <c r="AG40" s="168"/>
      <c r="AH40" s="159"/>
      <c r="AI40" s="160"/>
      <c r="AJ40" s="159"/>
      <c r="AK40" s="159"/>
      <c r="AL40" s="159"/>
      <c r="AM40" s="153">
        <f>0.000000000438*I40/100</f>
        <v>0</v>
      </c>
      <c r="AN40" s="124"/>
      <c r="AO40" s="81"/>
      <c r="AP40" s="82"/>
      <c r="AQ40" s="82"/>
      <c r="AR40" s="85"/>
      <c r="AS40" s="172"/>
      <c r="AT40" s="87"/>
      <c r="AU40" s="89"/>
      <c r="AV40" s="89"/>
      <c r="AW40" s="89"/>
      <c r="AX40" s="89"/>
      <c r="AY40" s="174"/>
      <c r="AZ40" s="91"/>
      <c r="BA40" s="93"/>
      <c r="BB40" s="93"/>
      <c r="BC40" s="93"/>
      <c r="BD40" s="93"/>
      <c r="BE40" s="172"/>
      <c r="BF40" s="91"/>
      <c r="BG40" s="93"/>
      <c r="BH40" s="93"/>
      <c r="BI40" s="93"/>
      <c r="BJ40" s="93"/>
      <c r="BK40" s="172"/>
      <c r="BL40" s="91"/>
      <c r="BM40" s="93"/>
      <c r="BN40" s="93"/>
      <c r="BO40" s="93"/>
      <c r="BP40" s="93"/>
      <c r="BQ40" s="172"/>
      <c r="BR40" s="91"/>
      <c r="BS40" s="93"/>
      <c r="BT40" s="93"/>
      <c r="BU40" s="93"/>
      <c r="BV40" s="93"/>
      <c r="BW40" s="172"/>
      <c r="BX40" s="91"/>
      <c r="BY40" s="93"/>
      <c r="BZ40" s="93"/>
      <c r="CA40" s="93"/>
      <c r="CB40" s="93"/>
      <c r="CC40" s="172"/>
      <c r="CD40" s="91"/>
      <c r="CE40" s="93"/>
      <c r="CF40" s="93"/>
      <c r="CG40" s="93"/>
      <c r="CH40" s="93"/>
      <c r="CI40" s="172"/>
      <c r="CJ40" s="91"/>
      <c r="CK40" s="93"/>
      <c r="CL40" s="93"/>
      <c r="CM40" s="93"/>
      <c r="CN40" s="93"/>
      <c r="CO40" s="172"/>
      <c r="CP40" s="91"/>
      <c r="CQ40" s="93"/>
      <c r="CR40" s="93"/>
      <c r="CS40" s="93"/>
      <c r="CT40" s="93"/>
      <c r="CU40" s="172"/>
      <c r="CV40" s="91"/>
      <c r="CW40" s="93"/>
      <c r="CX40" s="93"/>
      <c r="CY40" s="93"/>
      <c r="CZ40" s="93"/>
      <c r="DA40" s="172"/>
      <c r="DB40" s="91"/>
      <c r="DC40" s="93"/>
      <c r="DD40" s="93"/>
      <c r="DE40" s="93"/>
      <c r="DF40" s="93"/>
      <c r="DG40" s="172"/>
      <c r="DH40" s="91"/>
      <c r="DI40" s="93"/>
      <c r="DJ40" s="93"/>
      <c r="DK40" s="93"/>
      <c r="DL40" s="93"/>
      <c r="DM40" s="172"/>
      <c r="DN40" s="91"/>
      <c r="DO40" s="93"/>
      <c r="DP40" s="93"/>
      <c r="DQ40" s="93"/>
      <c r="DR40" s="93"/>
      <c r="DS40" s="172"/>
      <c r="DT40" s="91"/>
      <c r="DU40" s="93"/>
      <c r="DV40" s="93"/>
      <c r="DW40" s="93"/>
      <c r="DX40" s="93"/>
      <c r="DY40" s="172"/>
      <c r="DZ40" s="91"/>
      <c r="EA40" s="93"/>
      <c r="EB40" s="93"/>
      <c r="EC40" s="93"/>
      <c r="ED40" s="93"/>
      <c r="EE40" s="188"/>
      <c r="EF40" s="185"/>
      <c r="EG40" s="90"/>
      <c r="EH40" s="90"/>
      <c r="EI40" s="90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</row>
    <row r="41" spans="1:181" s="92" customFormat="1">
      <c r="A41" s="41" t="s">
        <v>24</v>
      </c>
      <c r="B41" s="27"/>
      <c r="C41" s="28"/>
      <c r="D41" s="6"/>
      <c r="E41" s="10"/>
      <c r="F41" s="6"/>
      <c r="G41" s="6"/>
      <c r="H41" s="6"/>
      <c r="I41" s="6"/>
      <c r="J41" s="124"/>
      <c r="K41" s="14"/>
      <c r="L41" s="50"/>
      <c r="M41" s="50"/>
      <c r="N41" s="50"/>
      <c r="O41" s="50"/>
      <c r="P41" s="50"/>
      <c r="Q41" s="124"/>
      <c r="R41" s="14"/>
      <c r="S41" s="15"/>
      <c r="T41" s="15"/>
      <c r="U41" s="68"/>
      <c r="V41" s="124"/>
      <c r="W41" s="61">
        <f>O41*AM41*U41</f>
        <v>0</v>
      </c>
      <c r="X41" s="15"/>
      <c r="Y41" s="16"/>
      <c r="Z41" s="124"/>
      <c r="AA41" s="64"/>
      <c r="AB41" s="90"/>
      <c r="AC41" s="90"/>
      <c r="AD41" s="45"/>
      <c r="AE41" s="124"/>
      <c r="AF41" s="72"/>
      <c r="AG41" s="168"/>
      <c r="AH41" s="159"/>
      <c r="AI41" s="160"/>
      <c r="AJ41" s="159"/>
      <c r="AK41" s="159"/>
      <c r="AL41" s="159"/>
      <c r="AM41" s="153">
        <f>0.000000000438*I41/100</f>
        <v>0</v>
      </c>
      <c r="AN41" s="124"/>
      <c r="AO41" s="81"/>
      <c r="AP41" s="82"/>
      <c r="AQ41" s="82"/>
      <c r="AR41" s="85"/>
      <c r="AS41" s="172"/>
      <c r="AT41" s="87"/>
      <c r="AU41" s="89"/>
      <c r="AV41" s="89"/>
      <c r="AW41" s="89"/>
      <c r="AX41" s="89"/>
      <c r="AY41" s="174"/>
      <c r="AZ41" s="91"/>
      <c r="BA41" s="93"/>
      <c r="BB41" s="93"/>
      <c r="BC41" s="93"/>
      <c r="BD41" s="93"/>
      <c r="BE41" s="172"/>
      <c r="BF41" s="91"/>
      <c r="BG41" s="93"/>
      <c r="BH41" s="93"/>
      <c r="BI41" s="93"/>
      <c r="BJ41" s="93"/>
      <c r="BK41" s="172"/>
      <c r="BL41" s="91"/>
      <c r="BM41" s="93"/>
      <c r="BN41" s="93"/>
      <c r="BO41" s="93"/>
      <c r="BP41" s="93"/>
      <c r="BQ41" s="172"/>
      <c r="BR41" s="91"/>
      <c r="BS41" s="93"/>
      <c r="BT41" s="93"/>
      <c r="BU41" s="93"/>
      <c r="BV41" s="93"/>
      <c r="BW41" s="172"/>
      <c r="BX41" s="91"/>
      <c r="BY41" s="93"/>
      <c r="BZ41" s="93"/>
      <c r="CA41" s="93"/>
      <c r="CB41" s="93"/>
      <c r="CC41" s="172"/>
      <c r="CD41" s="91"/>
      <c r="CE41" s="93"/>
      <c r="CF41" s="93"/>
      <c r="CG41" s="93"/>
      <c r="CH41" s="93"/>
      <c r="CI41" s="172"/>
      <c r="CJ41" s="91"/>
      <c r="CK41" s="93"/>
      <c r="CL41" s="93"/>
      <c r="CM41" s="93"/>
      <c r="CN41" s="93"/>
      <c r="CO41" s="172"/>
      <c r="CP41" s="91"/>
      <c r="CQ41" s="93"/>
      <c r="CR41" s="93"/>
      <c r="CS41" s="93"/>
      <c r="CT41" s="93"/>
      <c r="CU41" s="172"/>
      <c r="CV41" s="91"/>
      <c r="CW41" s="93"/>
      <c r="CX41" s="93"/>
      <c r="CY41" s="93"/>
      <c r="CZ41" s="93"/>
      <c r="DA41" s="172"/>
      <c r="DB41" s="91"/>
      <c r="DC41" s="93"/>
      <c r="DD41" s="93"/>
      <c r="DE41" s="93"/>
      <c r="DF41" s="93"/>
      <c r="DG41" s="172"/>
      <c r="DH41" s="91"/>
      <c r="DI41" s="93"/>
      <c r="DJ41" s="93"/>
      <c r="DK41" s="93"/>
      <c r="DL41" s="93"/>
      <c r="DM41" s="172"/>
      <c r="DN41" s="91"/>
      <c r="DO41" s="93"/>
      <c r="DP41" s="93"/>
      <c r="DQ41" s="93"/>
      <c r="DR41" s="93"/>
      <c r="DS41" s="172"/>
      <c r="DT41" s="91"/>
      <c r="DU41" s="93"/>
      <c r="DV41" s="93"/>
      <c r="DW41" s="93"/>
      <c r="DX41" s="93"/>
      <c r="DY41" s="172"/>
      <c r="DZ41" s="91"/>
      <c r="EA41" s="93"/>
      <c r="EB41" s="93"/>
      <c r="EC41" s="93"/>
      <c r="ED41" s="93"/>
      <c r="EE41" s="188"/>
      <c r="EF41" s="185"/>
      <c r="EG41" s="90"/>
      <c r="EH41" s="90"/>
      <c r="EI41" s="90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</row>
    <row r="42" spans="1:181">
      <c r="A42" s="36" t="s">
        <v>25</v>
      </c>
      <c r="B42" s="27">
        <v>-4.1221000000000001E-2</v>
      </c>
      <c r="C42" s="28">
        <v>9.0312000000000003E-2</v>
      </c>
      <c r="W42" s="61">
        <f>O42*AM42*U42</f>
        <v>0</v>
      </c>
      <c r="AM42" s="153">
        <f>0.000000000438*I42/100</f>
        <v>0</v>
      </c>
    </row>
    <row r="43" spans="1:181">
      <c r="A43" s="36" t="s">
        <v>26</v>
      </c>
      <c r="B43" s="27">
        <v>-18.407</v>
      </c>
      <c r="C43" s="28">
        <v>-1.6111E-2</v>
      </c>
      <c r="W43" s="61">
        <f>O43*AM43*U43</f>
        <v>0</v>
      </c>
      <c r="AM43" s="153">
        <f>0.000000000438*I43/100</f>
        <v>0</v>
      </c>
    </row>
    <row r="44" spans="1:181">
      <c r="A44" s="36" t="s">
        <v>27</v>
      </c>
      <c r="B44" s="27">
        <v>0.58401999999999998</v>
      </c>
      <c r="C44" s="37">
        <v>1.2291E-4</v>
      </c>
      <c r="W44" s="61">
        <f>O44*AM44*U44</f>
        <v>0</v>
      </c>
      <c r="AM44" s="153">
        <f>0.000000000438*I44/100</f>
        <v>0</v>
      </c>
    </row>
    <row r="45" spans="1:181">
      <c r="A45" s="36" t="s">
        <v>28</v>
      </c>
      <c r="B45" s="27">
        <v>0.21454000000000001</v>
      </c>
      <c r="C45" s="37">
        <v>1.3603000000000001E-4</v>
      </c>
      <c r="W45" s="61">
        <f>O45*AM45*U45</f>
        <v>0</v>
      </c>
      <c r="AM45" s="153">
        <f>0.000000000438*I45/100</f>
        <v>0</v>
      </c>
    </row>
    <row r="46" spans="1:181">
      <c r="A46" s="41" t="s">
        <v>29</v>
      </c>
      <c r="W46" s="61">
        <f>O46*AM46*U46</f>
        <v>0</v>
      </c>
      <c r="AM46" s="153">
        <f>0.000000000438*I46/100</f>
        <v>0</v>
      </c>
    </row>
    <row r="47" spans="1:181">
      <c r="A47" s="36" t="s">
        <v>25</v>
      </c>
      <c r="B47" s="27">
        <v>-4.7320000000000002</v>
      </c>
      <c r="C47" s="28">
        <v>8.9029999999999998E-2</v>
      </c>
      <c r="W47" s="61">
        <f>O47*AM47*U47</f>
        <v>0</v>
      </c>
      <c r="AM47" s="153">
        <f>0.000000000438*I47/100</f>
        <v>0</v>
      </c>
    </row>
    <row r="48" spans="1:181">
      <c r="A48" s="36" t="s">
        <v>26</v>
      </c>
      <c r="B48" s="27">
        <v>-22.45</v>
      </c>
      <c r="C48" s="28">
        <v>-1.763E-2</v>
      </c>
      <c r="W48" s="61">
        <f>O48*AM48*U48</f>
        <v>0</v>
      </c>
      <c r="AM48" s="153">
        <f>0.000000000438*I48/100</f>
        <v>0</v>
      </c>
    </row>
    <row r="49" spans="1:139">
      <c r="A49" s="36" t="s">
        <v>27</v>
      </c>
      <c r="B49" s="27">
        <v>-0.63970000000000005</v>
      </c>
      <c r="C49" s="37">
        <v>-5.3300000000000005E-4</v>
      </c>
      <c r="W49" s="61">
        <f>O49*AM49*U49</f>
        <v>0</v>
      </c>
      <c r="AM49" s="153">
        <f>0.000000000438*I49/100</f>
        <v>0</v>
      </c>
      <c r="AN49" s="125"/>
      <c r="AO49" s="4"/>
      <c r="AP49" s="4"/>
      <c r="AQ49" s="4"/>
      <c r="AR49" s="4"/>
      <c r="AS49" s="125"/>
      <c r="AT49" s="4"/>
      <c r="AU49" s="4"/>
      <c r="AV49" s="4"/>
      <c r="AW49" s="4"/>
      <c r="AX49" s="4"/>
      <c r="AY49" s="125"/>
      <c r="AZ49" s="4"/>
      <c r="BA49" s="4"/>
      <c r="BB49" s="4"/>
      <c r="BC49" s="4"/>
      <c r="BD49" s="4"/>
      <c r="BE49" s="125"/>
      <c r="BF49" s="4"/>
      <c r="BG49" s="4"/>
      <c r="BH49" s="4"/>
      <c r="BI49" s="4"/>
      <c r="BJ49" s="4"/>
      <c r="BK49" s="125"/>
      <c r="BL49" s="4"/>
      <c r="BM49" s="4"/>
      <c r="BN49" s="4"/>
      <c r="BO49" s="4"/>
      <c r="BP49" s="4"/>
      <c r="BQ49" s="125"/>
      <c r="BR49" s="4"/>
      <c r="BS49" s="4"/>
      <c r="BT49" s="4"/>
      <c r="BU49" s="4"/>
      <c r="BV49" s="4"/>
      <c r="BW49" s="125"/>
      <c r="BX49" s="4"/>
      <c r="BY49" s="4"/>
      <c r="BZ49" s="4"/>
      <c r="CA49" s="4"/>
      <c r="CB49" s="4"/>
      <c r="CC49" s="125"/>
      <c r="CD49" s="4"/>
      <c r="CE49" s="4"/>
      <c r="CF49" s="4"/>
      <c r="CG49" s="4"/>
      <c r="CH49" s="4"/>
      <c r="CI49" s="125"/>
      <c r="CJ49" s="4"/>
      <c r="CK49" s="4"/>
      <c r="CL49" s="4"/>
      <c r="CM49" s="4"/>
      <c r="CN49" s="4"/>
      <c r="CO49" s="125"/>
      <c r="CP49" s="4"/>
      <c r="CQ49" s="4"/>
      <c r="CR49" s="4"/>
      <c r="CS49" s="4"/>
      <c r="CT49" s="4"/>
      <c r="CU49" s="125"/>
      <c r="CV49" s="4"/>
      <c r="CW49" s="4"/>
      <c r="CX49" s="4"/>
      <c r="CY49" s="4"/>
      <c r="CZ49" s="4"/>
      <c r="DA49" s="125"/>
      <c r="DB49" s="4"/>
      <c r="DC49" s="4"/>
      <c r="DD49" s="4"/>
      <c r="DE49" s="4"/>
      <c r="DF49" s="4"/>
      <c r="DG49" s="125"/>
      <c r="DH49" s="4"/>
      <c r="DI49" s="4"/>
      <c r="DJ49" s="4"/>
      <c r="DK49" s="4"/>
      <c r="DL49" s="4"/>
      <c r="DM49" s="125"/>
      <c r="DN49" s="4"/>
      <c r="DO49" s="4"/>
      <c r="DP49" s="4"/>
      <c r="DQ49" s="4"/>
      <c r="DR49" s="4"/>
      <c r="DS49" s="125"/>
      <c r="DT49" s="4"/>
      <c r="DU49" s="4"/>
      <c r="DV49" s="4"/>
      <c r="DW49" s="4"/>
      <c r="DX49" s="4"/>
      <c r="DY49" s="125"/>
      <c r="DZ49" s="4"/>
      <c r="EA49" s="4"/>
      <c r="EB49" s="4"/>
      <c r="EC49" s="4"/>
      <c r="ED49" s="4"/>
      <c r="EG49" s="4"/>
      <c r="EH49" s="4"/>
      <c r="EI49" s="4"/>
    </row>
    <row r="50" spans="1:139" ht="16" thickBot="1">
      <c r="A50" s="38" t="s">
        <v>28</v>
      </c>
      <c r="B50" s="34">
        <v>-1.7399999999999999E-2</v>
      </c>
      <c r="C50" s="39">
        <v>-8.8009999999999993E-6</v>
      </c>
      <c r="W50" s="61">
        <f>O50*AM50*U50</f>
        <v>0</v>
      </c>
      <c r="AM50" s="153">
        <f>0.000000000438*I50/100</f>
        <v>0</v>
      </c>
      <c r="AN50" s="125"/>
      <c r="AO50" s="4"/>
      <c r="AP50" s="4"/>
      <c r="AQ50" s="4"/>
      <c r="AR50" s="4"/>
      <c r="AS50" s="125"/>
      <c r="AT50" s="4"/>
      <c r="AU50" s="4"/>
      <c r="AV50" s="4"/>
      <c r="AW50" s="4"/>
      <c r="AX50" s="4"/>
      <c r="AY50" s="125"/>
      <c r="AZ50" s="4"/>
      <c r="BA50" s="4"/>
      <c r="BB50" s="4"/>
      <c r="BC50" s="4"/>
      <c r="BD50" s="4"/>
      <c r="BE50" s="125"/>
      <c r="BF50" s="4"/>
      <c r="BG50" s="4"/>
      <c r="BH50" s="4"/>
      <c r="BI50" s="4"/>
      <c r="BJ50" s="4"/>
      <c r="BK50" s="125"/>
      <c r="BL50" s="4"/>
      <c r="BM50" s="4"/>
      <c r="BN50" s="4"/>
      <c r="BO50" s="4"/>
      <c r="BP50" s="4"/>
      <c r="BQ50" s="125"/>
      <c r="BR50" s="4"/>
      <c r="BS50" s="4"/>
      <c r="BT50" s="4"/>
      <c r="BU50" s="4"/>
      <c r="BV50" s="4"/>
      <c r="BW50" s="125"/>
      <c r="BX50" s="4"/>
      <c r="BY50" s="4"/>
      <c r="BZ50" s="4"/>
      <c r="CA50" s="4"/>
      <c r="CB50" s="4"/>
      <c r="CC50" s="125"/>
      <c r="CD50" s="4"/>
      <c r="CE50" s="4"/>
      <c r="CF50" s="4"/>
      <c r="CG50" s="4"/>
      <c r="CH50" s="4"/>
      <c r="CI50" s="125"/>
      <c r="CJ50" s="4"/>
      <c r="CK50" s="4"/>
      <c r="CL50" s="4"/>
      <c r="CM50" s="4"/>
      <c r="CN50" s="4"/>
      <c r="CO50" s="125"/>
      <c r="CP50" s="4"/>
      <c r="CQ50" s="4"/>
      <c r="CR50" s="4"/>
      <c r="CS50" s="4"/>
      <c r="CT50" s="4"/>
      <c r="CU50" s="125"/>
      <c r="CV50" s="4"/>
      <c r="CW50" s="4"/>
      <c r="CX50" s="4"/>
      <c r="CY50" s="4"/>
      <c r="CZ50" s="4"/>
      <c r="DA50" s="125"/>
      <c r="DB50" s="4"/>
      <c r="DC50" s="4"/>
      <c r="DD50" s="4"/>
      <c r="DE50" s="4"/>
      <c r="DF50" s="4"/>
      <c r="DG50" s="125"/>
      <c r="DH50" s="4"/>
      <c r="DI50" s="4"/>
      <c r="DJ50" s="4"/>
      <c r="DK50" s="4"/>
      <c r="DL50" s="4"/>
      <c r="DM50" s="125"/>
      <c r="DN50" s="4"/>
      <c r="DO50" s="4"/>
      <c r="DP50" s="4"/>
      <c r="DQ50" s="4"/>
      <c r="DR50" s="4"/>
      <c r="DS50" s="125"/>
      <c r="DT50" s="4"/>
      <c r="DU50" s="4"/>
      <c r="DV50" s="4"/>
      <c r="DW50" s="4"/>
      <c r="DX50" s="4"/>
      <c r="DY50" s="125"/>
      <c r="DZ50" s="4"/>
      <c r="EA50" s="4"/>
      <c r="EB50" s="4"/>
      <c r="EC50" s="4"/>
      <c r="ED50" s="4"/>
      <c r="EG50" s="4"/>
      <c r="EH50" s="4"/>
      <c r="EI50" s="4"/>
    </row>
    <row r="51" spans="1:139">
      <c r="A51" s="44"/>
      <c r="B51" s="44"/>
      <c r="C51" s="45"/>
      <c r="W51" s="61">
        <f>O51*AM51*U51</f>
        <v>0</v>
      </c>
      <c r="AM51" s="153">
        <f>0.000000000438*I51/100</f>
        <v>0</v>
      </c>
      <c r="AN51" s="125"/>
      <c r="AO51" s="4"/>
      <c r="AP51" s="4"/>
      <c r="AQ51" s="4"/>
      <c r="AR51" s="4"/>
      <c r="AS51" s="125"/>
      <c r="AT51" s="4"/>
      <c r="AU51" s="4"/>
      <c r="AV51" s="4"/>
      <c r="AW51" s="4"/>
      <c r="AX51" s="4"/>
      <c r="AY51" s="125"/>
      <c r="AZ51" s="4"/>
      <c r="BA51" s="4"/>
      <c r="BB51" s="4"/>
      <c r="BC51" s="4"/>
      <c r="BD51" s="4"/>
      <c r="BE51" s="125"/>
      <c r="BF51" s="4"/>
      <c r="BG51" s="4"/>
      <c r="BH51" s="4"/>
      <c r="BI51" s="4"/>
      <c r="BJ51" s="4"/>
      <c r="BK51" s="125"/>
      <c r="BL51" s="4"/>
      <c r="BM51" s="4"/>
      <c r="BN51" s="4"/>
      <c r="BO51" s="4"/>
      <c r="BP51" s="4"/>
      <c r="BQ51" s="125"/>
      <c r="BR51" s="4"/>
      <c r="BS51" s="4"/>
      <c r="BT51" s="4"/>
      <c r="BU51" s="4"/>
      <c r="BV51" s="4"/>
      <c r="BW51" s="125"/>
      <c r="BX51" s="4"/>
      <c r="BY51" s="4"/>
      <c r="BZ51" s="4"/>
      <c r="CA51" s="4"/>
      <c r="CB51" s="4"/>
      <c r="CC51" s="125"/>
      <c r="CD51" s="4"/>
      <c r="CE51" s="4"/>
      <c r="CF51" s="4"/>
      <c r="CG51" s="4"/>
      <c r="CH51" s="4"/>
      <c r="CI51" s="125"/>
      <c r="CJ51" s="4"/>
      <c r="CK51" s="4"/>
      <c r="CL51" s="4"/>
      <c r="CM51" s="4"/>
      <c r="CN51" s="4"/>
      <c r="CO51" s="125"/>
      <c r="CP51" s="4"/>
      <c r="CQ51" s="4"/>
      <c r="CR51" s="4"/>
      <c r="CS51" s="4"/>
      <c r="CT51" s="4"/>
      <c r="CU51" s="125"/>
      <c r="CV51" s="4"/>
      <c r="CW51" s="4"/>
      <c r="CX51" s="4"/>
      <c r="CY51" s="4"/>
      <c r="CZ51" s="4"/>
      <c r="DA51" s="125"/>
      <c r="DB51" s="4"/>
      <c r="DC51" s="4"/>
      <c r="DD51" s="4"/>
      <c r="DE51" s="4"/>
      <c r="DF51" s="4"/>
      <c r="DG51" s="125"/>
      <c r="DH51" s="4"/>
      <c r="DI51" s="4"/>
      <c r="DJ51" s="4"/>
      <c r="DK51" s="4"/>
      <c r="DL51" s="4"/>
      <c r="DM51" s="125"/>
      <c r="DN51" s="4"/>
      <c r="DO51" s="4"/>
      <c r="DP51" s="4"/>
      <c r="DQ51" s="4"/>
      <c r="DR51" s="4"/>
      <c r="DS51" s="125"/>
      <c r="DT51" s="4"/>
      <c r="DU51" s="4"/>
      <c r="DV51" s="4"/>
      <c r="DW51" s="4"/>
      <c r="DX51" s="4"/>
      <c r="DY51" s="125"/>
      <c r="DZ51" s="4"/>
      <c r="EA51" s="4"/>
      <c r="EB51" s="4"/>
      <c r="EC51" s="4"/>
      <c r="ED51" s="4"/>
      <c r="EG51" s="4"/>
      <c r="EH51" s="4"/>
      <c r="EI51" s="4"/>
    </row>
    <row r="52" spans="1:139">
      <c r="A52" s="44"/>
      <c r="B52" s="44"/>
      <c r="C52" s="45"/>
      <c r="W52" s="61">
        <f>O52*AM52*U52</f>
        <v>0</v>
      </c>
      <c r="AM52" s="153">
        <f>0.000000000438*I52/100</f>
        <v>0</v>
      </c>
      <c r="AN52" s="125"/>
      <c r="AO52" s="4"/>
      <c r="AP52" s="4"/>
      <c r="AQ52" s="4"/>
      <c r="AR52" s="4"/>
      <c r="AS52" s="125"/>
      <c r="AT52" s="4"/>
      <c r="AU52" s="4"/>
      <c r="AV52" s="4"/>
      <c r="AW52" s="4"/>
      <c r="AX52" s="4"/>
      <c r="AY52" s="125"/>
      <c r="AZ52" s="4"/>
      <c r="BA52" s="4"/>
      <c r="BB52" s="4"/>
      <c r="BC52" s="4"/>
      <c r="BD52" s="4"/>
      <c r="BE52" s="125"/>
      <c r="BF52" s="4"/>
      <c r="BG52" s="4"/>
      <c r="BH52" s="4"/>
      <c r="BI52" s="4"/>
      <c r="BJ52" s="4"/>
      <c r="BK52" s="125"/>
      <c r="BL52" s="4"/>
      <c r="BM52" s="4"/>
      <c r="BN52" s="4"/>
      <c r="BO52" s="4"/>
      <c r="BP52" s="4"/>
      <c r="BQ52" s="125"/>
      <c r="BR52" s="4"/>
      <c r="BS52" s="4"/>
      <c r="BT52" s="4"/>
      <c r="BU52" s="4"/>
      <c r="BV52" s="4"/>
      <c r="BW52" s="125"/>
      <c r="BX52" s="4"/>
      <c r="BY52" s="4"/>
      <c r="BZ52" s="4"/>
      <c r="CA52" s="4"/>
      <c r="CB52" s="4"/>
      <c r="CC52" s="125"/>
      <c r="CD52" s="4"/>
      <c r="CE52" s="4"/>
      <c r="CF52" s="4"/>
      <c r="CG52" s="4"/>
      <c r="CH52" s="4"/>
      <c r="CI52" s="125"/>
      <c r="CJ52" s="4"/>
      <c r="CK52" s="4"/>
      <c r="CL52" s="4"/>
      <c r="CM52" s="4"/>
      <c r="CN52" s="4"/>
      <c r="CO52" s="125"/>
      <c r="CP52" s="4"/>
      <c r="CQ52" s="4"/>
      <c r="CR52" s="4"/>
      <c r="CS52" s="4"/>
      <c r="CT52" s="4"/>
      <c r="CU52" s="125"/>
      <c r="CV52" s="4"/>
      <c r="CW52" s="4"/>
      <c r="CX52" s="4"/>
      <c r="CY52" s="4"/>
      <c r="CZ52" s="4"/>
      <c r="DA52" s="125"/>
      <c r="DB52" s="4"/>
      <c r="DC52" s="4"/>
      <c r="DD52" s="4"/>
      <c r="DE52" s="4"/>
      <c r="DF52" s="4"/>
      <c r="DG52" s="125"/>
      <c r="DH52" s="4"/>
      <c r="DI52" s="4"/>
      <c r="DJ52" s="4"/>
      <c r="DK52" s="4"/>
      <c r="DL52" s="4"/>
      <c r="DM52" s="125"/>
      <c r="DN52" s="4"/>
      <c r="DO52" s="4"/>
      <c r="DP52" s="4"/>
      <c r="DQ52" s="4"/>
      <c r="DR52" s="4"/>
      <c r="DS52" s="125"/>
      <c r="DT52" s="4"/>
      <c r="DU52" s="4"/>
      <c r="DV52" s="4"/>
      <c r="DW52" s="4"/>
      <c r="DX52" s="4"/>
      <c r="DY52" s="125"/>
      <c r="DZ52" s="4"/>
      <c r="EA52" s="4"/>
      <c r="EB52" s="4"/>
      <c r="EC52" s="4"/>
      <c r="ED52" s="4"/>
      <c r="EG52" s="4"/>
      <c r="EH52" s="4"/>
      <c r="EI52" s="4"/>
    </row>
    <row r="53" spans="1:139">
      <c r="A53" s="44"/>
      <c r="B53" s="44"/>
      <c r="C53" s="44"/>
      <c r="W53" s="61">
        <f>O53*AM53*U53</f>
        <v>0</v>
      </c>
      <c r="AM53" s="153">
        <f>0.000000000438*I53/100</f>
        <v>0</v>
      </c>
      <c r="AN53" s="125"/>
      <c r="AO53" s="4"/>
      <c r="AP53" s="4"/>
      <c r="AQ53" s="4"/>
      <c r="AR53" s="4"/>
      <c r="AS53" s="125"/>
      <c r="AT53" s="4"/>
      <c r="AU53" s="4"/>
      <c r="AV53" s="4"/>
      <c r="AW53" s="4"/>
      <c r="AX53" s="4"/>
      <c r="AY53" s="125"/>
      <c r="AZ53" s="4"/>
      <c r="BA53" s="4"/>
      <c r="BB53" s="4"/>
      <c r="BC53" s="4"/>
      <c r="BD53" s="4"/>
      <c r="BE53" s="125"/>
      <c r="BF53" s="4"/>
      <c r="BG53" s="4"/>
      <c r="BH53" s="4"/>
      <c r="BI53" s="4"/>
      <c r="BJ53" s="4"/>
      <c r="BK53" s="125"/>
      <c r="BL53" s="4"/>
      <c r="BM53" s="4"/>
      <c r="BN53" s="4"/>
      <c r="BO53" s="4"/>
      <c r="BP53" s="4"/>
      <c r="BQ53" s="125"/>
      <c r="BR53" s="4"/>
      <c r="BS53" s="4"/>
      <c r="BT53" s="4"/>
      <c r="BU53" s="4"/>
      <c r="BV53" s="4"/>
      <c r="BW53" s="125"/>
      <c r="BX53" s="4"/>
      <c r="BY53" s="4"/>
      <c r="BZ53" s="4"/>
      <c r="CA53" s="4"/>
      <c r="CB53" s="4"/>
      <c r="CC53" s="125"/>
      <c r="CD53" s="4"/>
      <c r="CE53" s="4"/>
      <c r="CF53" s="4"/>
      <c r="CG53" s="4"/>
      <c r="CH53" s="4"/>
      <c r="CI53" s="125"/>
      <c r="CJ53" s="4"/>
      <c r="CK53" s="4"/>
      <c r="CL53" s="4"/>
      <c r="CM53" s="4"/>
      <c r="CN53" s="4"/>
      <c r="CO53" s="125"/>
      <c r="CP53" s="4"/>
      <c r="CQ53" s="4"/>
      <c r="CR53" s="4"/>
      <c r="CS53" s="4"/>
      <c r="CT53" s="4"/>
      <c r="CU53" s="125"/>
      <c r="CV53" s="4"/>
      <c r="CW53" s="4"/>
      <c r="CX53" s="4"/>
      <c r="CY53" s="4"/>
      <c r="CZ53" s="4"/>
      <c r="DA53" s="125"/>
      <c r="DB53" s="4"/>
      <c r="DC53" s="4"/>
      <c r="DD53" s="4"/>
      <c r="DE53" s="4"/>
      <c r="DF53" s="4"/>
      <c r="DG53" s="125"/>
      <c r="DH53" s="4"/>
      <c r="DI53" s="4"/>
      <c r="DJ53" s="4"/>
      <c r="DK53" s="4"/>
      <c r="DL53" s="4"/>
      <c r="DM53" s="125"/>
      <c r="DN53" s="4"/>
      <c r="DO53" s="4"/>
      <c r="DP53" s="4"/>
      <c r="DQ53" s="4"/>
      <c r="DR53" s="4"/>
      <c r="DS53" s="125"/>
      <c r="DT53" s="4"/>
      <c r="DU53" s="4"/>
      <c r="DV53" s="4"/>
      <c r="DW53" s="4"/>
      <c r="DX53" s="4"/>
      <c r="DY53" s="125"/>
      <c r="DZ53" s="4"/>
      <c r="EA53" s="4"/>
      <c r="EB53" s="4"/>
      <c r="EC53" s="4"/>
      <c r="ED53" s="4"/>
      <c r="EG53" s="4"/>
      <c r="EH53" s="4"/>
      <c r="EI53" s="4"/>
    </row>
    <row r="54" spans="1:139">
      <c r="A54" s="44"/>
      <c r="B54" s="44"/>
      <c r="C54" s="44"/>
      <c r="W54" s="61">
        <f>O54*AM54*U54</f>
        <v>0</v>
      </c>
      <c r="AM54" s="153">
        <f>0.000000000438*I54/100</f>
        <v>0</v>
      </c>
      <c r="AN54" s="125"/>
      <c r="AO54" s="4"/>
      <c r="AP54" s="4"/>
      <c r="AQ54" s="4"/>
      <c r="AR54" s="4"/>
      <c r="AS54" s="125"/>
      <c r="AT54" s="4"/>
      <c r="AU54" s="4"/>
      <c r="AV54" s="4"/>
      <c r="AW54" s="4"/>
      <c r="AX54" s="4"/>
      <c r="AY54" s="125"/>
      <c r="AZ54" s="4"/>
      <c r="BA54" s="4"/>
      <c r="BB54" s="4"/>
      <c r="BC54" s="4"/>
      <c r="BD54" s="4"/>
      <c r="BE54" s="125"/>
      <c r="BF54" s="4"/>
      <c r="BG54" s="4"/>
      <c r="BH54" s="4"/>
      <c r="BI54" s="4"/>
      <c r="BJ54" s="4"/>
      <c r="BK54" s="125"/>
      <c r="BL54" s="4"/>
      <c r="BM54" s="4"/>
      <c r="BN54" s="4"/>
      <c r="BO54" s="4"/>
      <c r="BP54" s="4"/>
      <c r="BQ54" s="125"/>
      <c r="BR54" s="4"/>
      <c r="BS54" s="4"/>
      <c r="BT54" s="4"/>
      <c r="BU54" s="4"/>
      <c r="BV54" s="4"/>
      <c r="BW54" s="125"/>
      <c r="BX54" s="4"/>
      <c r="BY54" s="4"/>
      <c r="BZ54" s="4"/>
      <c r="CA54" s="4"/>
      <c r="CB54" s="4"/>
      <c r="CC54" s="125"/>
      <c r="CD54" s="4"/>
      <c r="CE54" s="4"/>
      <c r="CF54" s="4"/>
      <c r="CG54" s="4"/>
      <c r="CH54" s="4"/>
      <c r="CI54" s="125"/>
      <c r="CJ54" s="4"/>
      <c r="CK54" s="4"/>
      <c r="CL54" s="4"/>
      <c r="CM54" s="4"/>
      <c r="CN54" s="4"/>
      <c r="CO54" s="125"/>
      <c r="CP54" s="4"/>
      <c r="CQ54" s="4"/>
      <c r="CR54" s="4"/>
      <c r="CS54" s="4"/>
      <c r="CT54" s="4"/>
      <c r="CU54" s="125"/>
      <c r="CV54" s="4"/>
      <c r="CW54" s="4"/>
      <c r="CX54" s="4"/>
      <c r="CY54" s="4"/>
      <c r="CZ54" s="4"/>
      <c r="DA54" s="125"/>
      <c r="DB54" s="4"/>
      <c r="DC54" s="4"/>
      <c r="DD54" s="4"/>
      <c r="DE54" s="4"/>
      <c r="DF54" s="4"/>
      <c r="DG54" s="125"/>
      <c r="DH54" s="4"/>
      <c r="DI54" s="4"/>
      <c r="DJ54" s="4"/>
      <c r="DK54" s="4"/>
      <c r="DL54" s="4"/>
      <c r="DM54" s="125"/>
      <c r="DN54" s="4"/>
      <c r="DO54" s="4"/>
      <c r="DP54" s="4"/>
      <c r="DQ54" s="4"/>
      <c r="DR54" s="4"/>
      <c r="DS54" s="125"/>
      <c r="DT54" s="4"/>
      <c r="DU54" s="4"/>
      <c r="DV54" s="4"/>
      <c r="DW54" s="4"/>
      <c r="DX54" s="4"/>
      <c r="DY54" s="125"/>
      <c r="DZ54" s="4"/>
      <c r="EA54" s="4"/>
      <c r="EB54" s="4"/>
      <c r="EC54" s="4"/>
      <c r="ED54" s="4"/>
      <c r="EG54" s="4"/>
      <c r="EH54" s="4"/>
      <c r="EI54" s="4"/>
    </row>
    <row r="55" spans="1:139">
      <c r="A55" s="44"/>
      <c r="B55" s="44"/>
      <c r="C55" s="44"/>
      <c r="W55" s="61">
        <f>O55*AM55*U55</f>
        <v>0</v>
      </c>
      <c r="AM55" s="153">
        <f>0.000000000438*I55/100</f>
        <v>0</v>
      </c>
      <c r="AN55" s="125"/>
      <c r="AO55" s="4"/>
      <c r="AP55" s="4"/>
      <c r="AQ55" s="4"/>
      <c r="AR55" s="4"/>
      <c r="AS55" s="125"/>
      <c r="AT55" s="4"/>
      <c r="AU55" s="4"/>
      <c r="AV55" s="4"/>
      <c r="AW55" s="4"/>
      <c r="AX55" s="4"/>
      <c r="AY55" s="125"/>
      <c r="AZ55" s="4"/>
      <c r="BA55" s="4"/>
      <c r="BB55" s="4"/>
      <c r="BC55" s="4"/>
      <c r="BD55" s="4"/>
      <c r="BE55" s="125"/>
      <c r="BF55" s="4"/>
      <c r="BG55" s="4"/>
      <c r="BH55" s="4"/>
      <c r="BI55" s="4"/>
      <c r="BJ55" s="4"/>
      <c r="BK55" s="125"/>
      <c r="BL55" s="4"/>
      <c r="BM55" s="4"/>
      <c r="BN55" s="4"/>
      <c r="BO55" s="4"/>
      <c r="BP55" s="4"/>
      <c r="BQ55" s="125"/>
      <c r="BR55" s="4"/>
      <c r="BS55" s="4"/>
      <c r="BT55" s="4"/>
      <c r="BU55" s="4"/>
      <c r="BV55" s="4"/>
      <c r="BW55" s="125"/>
      <c r="BX55" s="4"/>
      <c r="BY55" s="4"/>
      <c r="BZ55" s="4"/>
      <c r="CA55" s="4"/>
      <c r="CB55" s="4"/>
      <c r="CC55" s="125"/>
      <c r="CD55" s="4"/>
      <c r="CE55" s="4"/>
      <c r="CF55" s="4"/>
      <c r="CG55" s="4"/>
      <c r="CH55" s="4"/>
      <c r="CI55" s="125"/>
      <c r="CJ55" s="4"/>
      <c r="CK55" s="4"/>
      <c r="CL55" s="4"/>
      <c r="CM55" s="4"/>
      <c r="CN55" s="4"/>
      <c r="CO55" s="125"/>
      <c r="CP55" s="4"/>
      <c r="CQ55" s="4"/>
      <c r="CR55" s="4"/>
      <c r="CS55" s="4"/>
      <c r="CT55" s="4"/>
      <c r="CU55" s="125"/>
      <c r="CV55" s="4"/>
      <c r="CW55" s="4"/>
      <c r="CX55" s="4"/>
      <c r="CY55" s="4"/>
      <c r="CZ55" s="4"/>
      <c r="DA55" s="125"/>
      <c r="DB55" s="4"/>
      <c r="DC55" s="4"/>
      <c r="DD55" s="4"/>
      <c r="DE55" s="4"/>
      <c r="DF55" s="4"/>
      <c r="DG55" s="125"/>
      <c r="DH55" s="4"/>
      <c r="DI55" s="4"/>
      <c r="DJ55" s="4"/>
      <c r="DK55" s="4"/>
      <c r="DL55" s="4"/>
      <c r="DM55" s="125"/>
      <c r="DN55" s="4"/>
      <c r="DO55" s="4"/>
      <c r="DP55" s="4"/>
      <c r="DQ55" s="4"/>
      <c r="DR55" s="4"/>
      <c r="DS55" s="125"/>
      <c r="DT55" s="4"/>
      <c r="DU55" s="4"/>
      <c r="DV55" s="4"/>
      <c r="DW55" s="4"/>
      <c r="DX55" s="4"/>
      <c r="DY55" s="125"/>
      <c r="DZ55" s="4"/>
      <c r="EA55" s="4"/>
      <c r="EB55" s="4"/>
      <c r="EC55" s="4"/>
      <c r="ED55" s="4"/>
      <c r="EG55" s="4"/>
      <c r="EH55" s="4"/>
      <c r="EI55" s="4"/>
    </row>
    <row r="56" spans="1:139">
      <c r="A56" s="44"/>
      <c r="B56" s="44"/>
      <c r="C56" s="44"/>
      <c r="W56" s="61">
        <f>O56*AM56*U56</f>
        <v>0</v>
      </c>
      <c r="AM56" s="153">
        <f>0.000000000438*I56/100</f>
        <v>0</v>
      </c>
      <c r="AN56" s="125"/>
      <c r="AO56" s="4"/>
      <c r="AP56" s="4"/>
      <c r="AQ56" s="4"/>
      <c r="AR56" s="4"/>
      <c r="AS56" s="125"/>
      <c r="AT56" s="4"/>
      <c r="AU56" s="4"/>
      <c r="AV56" s="4"/>
      <c r="AW56" s="4"/>
      <c r="AX56" s="4"/>
      <c r="AY56" s="125"/>
      <c r="AZ56" s="4"/>
      <c r="BA56" s="4"/>
      <c r="BB56" s="4"/>
      <c r="BC56" s="4"/>
      <c r="BD56" s="4"/>
      <c r="BE56" s="125"/>
      <c r="BF56" s="4"/>
      <c r="BG56" s="4"/>
      <c r="BH56" s="4"/>
      <c r="BI56" s="4"/>
      <c r="BJ56" s="4"/>
      <c r="BK56" s="125"/>
      <c r="BL56" s="4"/>
      <c r="BM56" s="4"/>
      <c r="BN56" s="4"/>
      <c r="BO56" s="4"/>
      <c r="BP56" s="4"/>
      <c r="BQ56" s="125"/>
      <c r="BR56" s="4"/>
      <c r="BS56" s="4"/>
      <c r="BT56" s="4"/>
      <c r="BU56" s="4"/>
      <c r="BV56" s="4"/>
      <c r="BW56" s="125"/>
      <c r="BX56" s="4"/>
      <c r="BY56" s="4"/>
      <c r="BZ56" s="4"/>
      <c r="CA56" s="4"/>
      <c r="CB56" s="4"/>
      <c r="CC56" s="125"/>
      <c r="CD56" s="4"/>
      <c r="CE56" s="4"/>
      <c r="CF56" s="4"/>
      <c r="CG56" s="4"/>
      <c r="CH56" s="4"/>
      <c r="CI56" s="125"/>
      <c r="CJ56" s="4"/>
      <c r="CK56" s="4"/>
      <c r="CL56" s="4"/>
      <c r="CM56" s="4"/>
      <c r="CN56" s="4"/>
      <c r="CO56" s="125"/>
      <c r="CP56" s="4"/>
      <c r="CQ56" s="4"/>
      <c r="CR56" s="4"/>
      <c r="CS56" s="4"/>
      <c r="CT56" s="4"/>
      <c r="CU56" s="125"/>
      <c r="CV56" s="4"/>
      <c r="CW56" s="4"/>
      <c r="CX56" s="4"/>
      <c r="CY56" s="4"/>
      <c r="CZ56" s="4"/>
      <c r="DA56" s="125"/>
      <c r="DB56" s="4"/>
      <c r="DC56" s="4"/>
      <c r="DD56" s="4"/>
      <c r="DE56" s="4"/>
      <c r="DF56" s="4"/>
      <c r="DG56" s="125"/>
      <c r="DH56" s="4"/>
      <c r="DI56" s="4"/>
      <c r="DJ56" s="4"/>
      <c r="DK56" s="4"/>
      <c r="DL56" s="4"/>
      <c r="DM56" s="125"/>
      <c r="DN56" s="4"/>
      <c r="DO56" s="4"/>
      <c r="DP56" s="4"/>
      <c r="DQ56" s="4"/>
      <c r="DR56" s="4"/>
      <c r="DS56" s="125"/>
      <c r="DT56" s="4"/>
      <c r="DU56" s="4"/>
      <c r="DV56" s="4"/>
      <c r="DW56" s="4"/>
      <c r="DX56" s="4"/>
      <c r="DY56" s="125"/>
      <c r="DZ56" s="4"/>
      <c r="EA56" s="4"/>
      <c r="EB56" s="4"/>
      <c r="EC56" s="4"/>
      <c r="ED56" s="4"/>
      <c r="EG56" s="4"/>
      <c r="EH56" s="4"/>
      <c r="EI56" s="4"/>
    </row>
    <row r="57" spans="1:139">
      <c r="A57" s="44"/>
      <c r="B57" s="44"/>
      <c r="C57" s="44"/>
      <c r="W57" s="61">
        <f>O57*AM57*U57</f>
        <v>0</v>
      </c>
      <c r="AM57" s="153">
        <f>0.000000000438*I57/100</f>
        <v>0</v>
      </c>
      <c r="AN57" s="125"/>
      <c r="AO57" s="4"/>
      <c r="AP57" s="4"/>
      <c r="AQ57" s="4"/>
      <c r="AR57" s="4"/>
      <c r="AS57" s="125"/>
      <c r="AT57" s="4"/>
      <c r="AU57" s="4"/>
      <c r="AV57" s="4"/>
      <c r="AW57" s="4"/>
      <c r="AX57" s="4"/>
      <c r="AY57" s="125"/>
      <c r="AZ57" s="4"/>
      <c r="BA57" s="4"/>
      <c r="BB57" s="4"/>
      <c r="BC57" s="4"/>
      <c r="BD57" s="4"/>
      <c r="BE57" s="125"/>
      <c r="BF57" s="4"/>
      <c r="BG57" s="4"/>
      <c r="BH57" s="4"/>
      <c r="BI57" s="4"/>
      <c r="BJ57" s="4"/>
      <c r="BK57" s="125"/>
      <c r="BL57" s="4"/>
      <c r="BM57" s="4"/>
      <c r="BN57" s="4"/>
      <c r="BO57" s="4"/>
      <c r="BP57" s="4"/>
      <c r="BQ57" s="125"/>
      <c r="BR57" s="4"/>
      <c r="BS57" s="4"/>
      <c r="BT57" s="4"/>
      <c r="BU57" s="4"/>
      <c r="BV57" s="4"/>
      <c r="BW57" s="125"/>
      <c r="BX57" s="4"/>
      <c r="BY57" s="4"/>
      <c r="BZ57" s="4"/>
      <c r="CA57" s="4"/>
      <c r="CB57" s="4"/>
      <c r="CC57" s="125"/>
      <c r="CD57" s="4"/>
      <c r="CE57" s="4"/>
      <c r="CF57" s="4"/>
      <c r="CG57" s="4"/>
      <c r="CH57" s="4"/>
      <c r="CI57" s="125"/>
      <c r="CJ57" s="4"/>
      <c r="CK57" s="4"/>
      <c r="CL57" s="4"/>
      <c r="CM57" s="4"/>
      <c r="CN57" s="4"/>
      <c r="CO57" s="125"/>
      <c r="CP57" s="4"/>
      <c r="CQ57" s="4"/>
      <c r="CR57" s="4"/>
      <c r="CS57" s="4"/>
      <c r="CT57" s="4"/>
      <c r="CU57" s="125"/>
      <c r="CV57" s="4"/>
      <c r="CW57" s="4"/>
      <c r="CX57" s="4"/>
      <c r="CY57" s="4"/>
      <c r="CZ57" s="4"/>
      <c r="DA57" s="125"/>
      <c r="DB57" s="4"/>
      <c r="DC57" s="4"/>
      <c r="DD57" s="4"/>
      <c r="DE57" s="4"/>
      <c r="DF57" s="4"/>
      <c r="DG57" s="125"/>
      <c r="DH57" s="4"/>
      <c r="DI57" s="4"/>
      <c r="DJ57" s="4"/>
      <c r="DK57" s="4"/>
      <c r="DL57" s="4"/>
      <c r="DM57" s="125"/>
      <c r="DN57" s="4"/>
      <c r="DO57" s="4"/>
      <c r="DP57" s="4"/>
      <c r="DQ57" s="4"/>
      <c r="DR57" s="4"/>
      <c r="DS57" s="125"/>
      <c r="DT57" s="4"/>
      <c r="DU57" s="4"/>
      <c r="DV57" s="4"/>
      <c r="DW57" s="4"/>
      <c r="DX57" s="4"/>
      <c r="DY57" s="125"/>
      <c r="DZ57" s="4"/>
      <c r="EA57" s="4"/>
      <c r="EB57" s="4"/>
      <c r="EC57" s="4"/>
      <c r="ED57" s="4"/>
      <c r="EG57" s="4"/>
      <c r="EH57" s="4"/>
      <c r="EI57" s="4"/>
    </row>
    <row r="58" spans="1:139">
      <c r="A58" s="44"/>
      <c r="B58" s="44"/>
      <c r="C58" s="44"/>
      <c r="W58" s="61">
        <f>O58*AM58*U58</f>
        <v>0</v>
      </c>
      <c r="AM58" s="153">
        <f>0.000000000438*I58/100</f>
        <v>0</v>
      </c>
      <c r="AN58" s="125"/>
      <c r="AO58" s="4"/>
      <c r="AP58" s="4"/>
      <c r="AQ58" s="4"/>
      <c r="AR58" s="4"/>
      <c r="AS58" s="125"/>
      <c r="AT58" s="4"/>
      <c r="AU58" s="4"/>
      <c r="AV58" s="4"/>
      <c r="AW58" s="4"/>
      <c r="AX58" s="4"/>
      <c r="AY58" s="125"/>
      <c r="AZ58" s="4"/>
      <c r="BA58" s="4"/>
      <c r="BB58" s="4"/>
      <c r="BC58" s="4"/>
      <c r="BD58" s="4"/>
      <c r="BE58" s="125"/>
      <c r="BF58" s="4"/>
      <c r="BG58" s="4"/>
      <c r="BH58" s="4"/>
      <c r="BI58" s="4"/>
      <c r="BJ58" s="4"/>
      <c r="BK58" s="125"/>
      <c r="BL58" s="4"/>
      <c r="BM58" s="4"/>
      <c r="BN58" s="4"/>
      <c r="BO58" s="4"/>
      <c r="BP58" s="4"/>
      <c r="BQ58" s="125"/>
      <c r="BR58" s="4"/>
      <c r="BS58" s="4"/>
      <c r="BT58" s="4"/>
      <c r="BU58" s="4"/>
      <c r="BV58" s="4"/>
      <c r="BW58" s="125"/>
      <c r="BX58" s="4"/>
      <c r="BY58" s="4"/>
      <c r="BZ58" s="4"/>
      <c r="CA58" s="4"/>
      <c r="CB58" s="4"/>
      <c r="CC58" s="125"/>
      <c r="CD58" s="4"/>
      <c r="CE58" s="4"/>
      <c r="CF58" s="4"/>
      <c r="CG58" s="4"/>
      <c r="CH58" s="4"/>
      <c r="CI58" s="125"/>
      <c r="CJ58" s="4"/>
      <c r="CK58" s="4"/>
      <c r="CL58" s="4"/>
      <c r="CM58" s="4"/>
      <c r="CN58" s="4"/>
      <c r="CO58" s="125"/>
      <c r="CP58" s="4"/>
      <c r="CQ58" s="4"/>
      <c r="CR58" s="4"/>
      <c r="CS58" s="4"/>
      <c r="CT58" s="4"/>
      <c r="CU58" s="125"/>
      <c r="CV58" s="4"/>
      <c r="CW58" s="4"/>
      <c r="CX58" s="4"/>
      <c r="CY58" s="4"/>
      <c r="CZ58" s="4"/>
      <c r="DA58" s="125"/>
      <c r="DB58" s="4"/>
      <c r="DC58" s="4"/>
      <c r="DD58" s="4"/>
      <c r="DE58" s="4"/>
      <c r="DF58" s="4"/>
      <c r="DG58" s="125"/>
      <c r="DH58" s="4"/>
      <c r="DI58" s="4"/>
      <c r="DJ58" s="4"/>
      <c r="DK58" s="4"/>
      <c r="DL58" s="4"/>
      <c r="DM58" s="125"/>
      <c r="DN58" s="4"/>
      <c r="DO58" s="4"/>
      <c r="DP58" s="4"/>
      <c r="DQ58" s="4"/>
      <c r="DR58" s="4"/>
      <c r="DS58" s="125"/>
      <c r="DT58" s="4"/>
      <c r="DU58" s="4"/>
      <c r="DV58" s="4"/>
      <c r="DW58" s="4"/>
      <c r="DX58" s="4"/>
      <c r="DY58" s="125"/>
      <c r="DZ58" s="4"/>
      <c r="EA58" s="4"/>
      <c r="EB58" s="4"/>
      <c r="EC58" s="4"/>
      <c r="ED58" s="4"/>
      <c r="EG58" s="4"/>
      <c r="EH58" s="4"/>
      <c r="EI58" s="4"/>
    </row>
    <row r="59" spans="1:139">
      <c r="A59" s="44"/>
      <c r="B59" s="44"/>
      <c r="C59" s="44"/>
      <c r="W59" s="61">
        <f>O59*AM59*U59</f>
        <v>0</v>
      </c>
      <c r="AM59" s="153">
        <f>0.000000000438*I59/100</f>
        <v>0</v>
      </c>
      <c r="AN59" s="125"/>
      <c r="AO59" s="4"/>
      <c r="AP59" s="4"/>
      <c r="AQ59" s="4"/>
      <c r="AR59" s="4"/>
      <c r="AS59" s="125"/>
      <c r="AT59" s="4"/>
      <c r="AU59" s="4"/>
      <c r="AV59" s="4"/>
      <c r="AW59" s="4"/>
      <c r="AX59" s="4"/>
      <c r="AY59" s="125"/>
      <c r="AZ59" s="4"/>
      <c r="BA59" s="4"/>
      <c r="BB59" s="4"/>
      <c r="BC59" s="4"/>
      <c r="BD59" s="4"/>
      <c r="BE59" s="125"/>
      <c r="BF59" s="4"/>
      <c r="BG59" s="4"/>
      <c r="BH59" s="4"/>
      <c r="BI59" s="4"/>
      <c r="BJ59" s="4"/>
      <c r="BK59" s="125"/>
      <c r="BL59" s="4"/>
      <c r="BM59" s="4"/>
      <c r="BN59" s="4"/>
      <c r="BO59" s="4"/>
      <c r="BP59" s="4"/>
      <c r="BQ59" s="125"/>
      <c r="BR59" s="4"/>
      <c r="BS59" s="4"/>
      <c r="BT59" s="4"/>
      <c r="BU59" s="4"/>
      <c r="BV59" s="4"/>
      <c r="BW59" s="125"/>
      <c r="BX59" s="4"/>
      <c r="BY59" s="4"/>
      <c r="BZ59" s="4"/>
      <c r="CA59" s="4"/>
      <c r="CB59" s="4"/>
      <c r="CC59" s="125"/>
      <c r="CD59" s="4"/>
      <c r="CE59" s="4"/>
      <c r="CF59" s="4"/>
      <c r="CG59" s="4"/>
      <c r="CH59" s="4"/>
      <c r="CI59" s="125"/>
      <c r="CJ59" s="4"/>
      <c r="CK59" s="4"/>
      <c r="CL59" s="4"/>
      <c r="CM59" s="4"/>
      <c r="CN59" s="4"/>
      <c r="CO59" s="125"/>
      <c r="CP59" s="4"/>
      <c r="CQ59" s="4"/>
      <c r="CR59" s="4"/>
      <c r="CS59" s="4"/>
      <c r="CT59" s="4"/>
      <c r="CU59" s="125"/>
      <c r="CV59" s="4"/>
      <c r="CW59" s="4"/>
      <c r="CX59" s="4"/>
      <c r="CY59" s="4"/>
      <c r="CZ59" s="4"/>
      <c r="DA59" s="125"/>
      <c r="DB59" s="4"/>
      <c r="DC59" s="4"/>
      <c r="DD59" s="4"/>
      <c r="DE59" s="4"/>
      <c r="DF59" s="4"/>
      <c r="DG59" s="125"/>
      <c r="DH59" s="4"/>
      <c r="DI59" s="4"/>
      <c r="DJ59" s="4"/>
      <c r="DK59" s="4"/>
      <c r="DL59" s="4"/>
      <c r="DM59" s="125"/>
      <c r="DN59" s="4"/>
      <c r="DO59" s="4"/>
      <c r="DP59" s="4"/>
      <c r="DQ59" s="4"/>
      <c r="DR59" s="4"/>
      <c r="DS59" s="125"/>
      <c r="DT59" s="4"/>
      <c r="DU59" s="4"/>
      <c r="DV59" s="4"/>
      <c r="DW59" s="4"/>
      <c r="DX59" s="4"/>
      <c r="DY59" s="125"/>
      <c r="DZ59" s="4"/>
      <c r="EA59" s="4"/>
      <c r="EB59" s="4"/>
      <c r="EC59" s="4"/>
      <c r="ED59" s="4"/>
      <c r="EG59" s="4"/>
      <c r="EH59" s="4"/>
      <c r="EI59" s="4"/>
    </row>
    <row r="60" spans="1:139">
      <c r="A60" s="44"/>
      <c r="B60" s="44"/>
      <c r="C60" s="44"/>
      <c r="W60" s="61">
        <f>O60*AM60*U60</f>
        <v>0</v>
      </c>
      <c r="AM60" s="153">
        <f>0.000000000438*I60/100</f>
        <v>0</v>
      </c>
      <c r="AN60" s="125"/>
      <c r="AO60" s="4"/>
      <c r="AP60" s="4"/>
      <c r="AQ60" s="4"/>
      <c r="AR60" s="4"/>
      <c r="AS60" s="125"/>
      <c r="AT60" s="4"/>
      <c r="AU60" s="4"/>
      <c r="AV60" s="4"/>
      <c r="AW60" s="4"/>
      <c r="AX60" s="4"/>
      <c r="AY60" s="125"/>
      <c r="AZ60" s="4"/>
      <c r="BA60" s="4"/>
      <c r="BB60" s="4"/>
      <c r="BC60" s="4"/>
      <c r="BD60" s="4"/>
      <c r="BE60" s="125"/>
      <c r="BF60" s="4"/>
      <c r="BG60" s="4"/>
      <c r="BH60" s="4"/>
      <c r="BI60" s="4"/>
      <c r="BJ60" s="4"/>
      <c r="BK60" s="125"/>
      <c r="BL60" s="4"/>
      <c r="BM60" s="4"/>
      <c r="BN60" s="4"/>
      <c r="BO60" s="4"/>
      <c r="BP60" s="4"/>
      <c r="BQ60" s="125"/>
      <c r="BR60" s="4"/>
      <c r="BS60" s="4"/>
      <c r="BT60" s="4"/>
      <c r="BU60" s="4"/>
      <c r="BV60" s="4"/>
      <c r="BW60" s="125"/>
      <c r="BX60" s="4"/>
      <c r="BY60" s="4"/>
      <c r="BZ60" s="4"/>
      <c r="CA60" s="4"/>
      <c r="CB60" s="4"/>
      <c r="CC60" s="125"/>
      <c r="CD60" s="4"/>
      <c r="CE60" s="4"/>
      <c r="CF60" s="4"/>
      <c r="CG60" s="4"/>
      <c r="CH60" s="4"/>
      <c r="CI60" s="125"/>
      <c r="CJ60" s="4"/>
      <c r="CK60" s="4"/>
      <c r="CL60" s="4"/>
      <c r="CM60" s="4"/>
      <c r="CN60" s="4"/>
      <c r="CO60" s="125"/>
      <c r="CP60" s="4"/>
      <c r="CQ60" s="4"/>
      <c r="CR60" s="4"/>
      <c r="CS60" s="4"/>
      <c r="CT60" s="4"/>
      <c r="CU60" s="125"/>
      <c r="CV60" s="4"/>
      <c r="CW60" s="4"/>
      <c r="CX60" s="4"/>
      <c r="CY60" s="4"/>
      <c r="CZ60" s="4"/>
      <c r="DA60" s="125"/>
      <c r="DB60" s="4"/>
      <c r="DC60" s="4"/>
      <c r="DD60" s="4"/>
      <c r="DE60" s="4"/>
      <c r="DF60" s="4"/>
      <c r="DG60" s="125"/>
      <c r="DH60" s="4"/>
      <c r="DI60" s="4"/>
      <c r="DJ60" s="4"/>
      <c r="DK60" s="4"/>
      <c r="DL60" s="4"/>
      <c r="DM60" s="125"/>
      <c r="DN60" s="4"/>
      <c r="DO60" s="4"/>
      <c r="DP60" s="4"/>
      <c r="DQ60" s="4"/>
      <c r="DR60" s="4"/>
      <c r="DS60" s="125"/>
      <c r="DT60" s="4"/>
      <c r="DU60" s="4"/>
      <c r="DV60" s="4"/>
      <c r="DW60" s="4"/>
      <c r="DX60" s="4"/>
      <c r="DY60" s="125"/>
      <c r="DZ60" s="4"/>
      <c r="EA60" s="4"/>
      <c r="EB60" s="4"/>
      <c r="EC60" s="4"/>
      <c r="ED60" s="4"/>
      <c r="EG60" s="4"/>
      <c r="EH60" s="4"/>
      <c r="EI60" s="4"/>
    </row>
    <row r="61" spans="1:139">
      <c r="A61" s="44"/>
      <c r="B61" s="44"/>
      <c r="C61" s="44"/>
      <c r="AM61" s="153">
        <f>0.000000000438*I61/100</f>
        <v>0</v>
      </c>
      <c r="AN61" s="125"/>
      <c r="AO61" s="4"/>
      <c r="AP61" s="4"/>
      <c r="AQ61" s="4"/>
      <c r="AR61" s="4"/>
      <c r="AS61" s="125"/>
      <c r="AT61" s="4"/>
      <c r="AU61" s="4"/>
      <c r="AV61" s="4"/>
      <c r="AW61" s="4"/>
      <c r="AX61" s="4"/>
      <c r="AY61" s="125"/>
      <c r="AZ61" s="4"/>
      <c r="BA61" s="4"/>
      <c r="BB61" s="4"/>
      <c r="BC61" s="4"/>
      <c r="BD61" s="4"/>
      <c r="BE61" s="125"/>
      <c r="BF61" s="4"/>
      <c r="BG61" s="4"/>
      <c r="BH61" s="4"/>
      <c r="BI61" s="4"/>
      <c r="BJ61" s="4"/>
      <c r="BK61" s="125"/>
      <c r="BL61" s="4"/>
      <c r="BM61" s="4"/>
      <c r="BN61" s="4"/>
      <c r="BO61" s="4"/>
      <c r="BP61" s="4"/>
      <c r="BQ61" s="125"/>
      <c r="BR61" s="4"/>
      <c r="BS61" s="4"/>
      <c r="BT61" s="4"/>
      <c r="BU61" s="4"/>
      <c r="BV61" s="4"/>
      <c r="BW61" s="125"/>
      <c r="BX61" s="4"/>
      <c r="BY61" s="4"/>
      <c r="BZ61" s="4"/>
      <c r="CA61" s="4"/>
      <c r="CB61" s="4"/>
      <c r="CC61" s="125"/>
      <c r="CD61" s="4"/>
      <c r="CE61" s="4"/>
      <c r="CF61" s="4"/>
      <c r="CG61" s="4"/>
      <c r="CH61" s="4"/>
      <c r="CI61" s="125"/>
      <c r="CJ61" s="4"/>
      <c r="CK61" s="4"/>
      <c r="CL61" s="4"/>
      <c r="CM61" s="4"/>
      <c r="CN61" s="4"/>
      <c r="CO61" s="125"/>
      <c r="CP61" s="4"/>
      <c r="CQ61" s="4"/>
      <c r="CR61" s="4"/>
      <c r="CS61" s="4"/>
      <c r="CT61" s="4"/>
      <c r="CU61" s="125"/>
      <c r="CV61" s="4"/>
      <c r="CW61" s="4"/>
      <c r="CX61" s="4"/>
      <c r="CY61" s="4"/>
      <c r="CZ61" s="4"/>
      <c r="DA61" s="125"/>
      <c r="DB61" s="4"/>
      <c r="DC61" s="4"/>
      <c r="DD61" s="4"/>
      <c r="DE61" s="4"/>
      <c r="DF61" s="4"/>
      <c r="DG61" s="125"/>
      <c r="DH61" s="4"/>
      <c r="DI61" s="4"/>
      <c r="DJ61" s="4"/>
      <c r="DK61" s="4"/>
      <c r="DL61" s="4"/>
      <c r="DM61" s="125"/>
      <c r="DN61" s="4"/>
      <c r="DO61" s="4"/>
      <c r="DP61" s="4"/>
      <c r="DQ61" s="4"/>
      <c r="DR61" s="4"/>
      <c r="DS61" s="125"/>
      <c r="DT61" s="4"/>
      <c r="DU61" s="4"/>
      <c r="DV61" s="4"/>
      <c r="DW61" s="4"/>
      <c r="DX61" s="4"/>
      <c r="DY61" s="125"/>
      <c r="DZ61" s="4"/>
      <c r="EA61" s="4"/>
      <c r="EB61" s="4"/>
      <c r="EC61" s="4"/>
      <c r="ED61" s="4"/>
      <c r="EG61" s="4"/>
      <c r="EH61" s="4"/>
      <c r="EI61" s="4"/>
    </row>
    <row r="62" spans="1:139">
      <c r="A62" s="44"/>
      <c r="B62" s="44"/>
      <c r="C62" s="44"/>
      <c r="AM62" s="153">
        <f>0.000000000438*I62/100</f>
        <v>0</v>
      </c>
      <c r="AN62" s="125"/>
      <c r="AO62" s="4"/>
      <c r="AP62" s="4"/>
      <c r="AQ62" s="4"/>
      <c r="AR62" s="4"/>
      <c r="AS62" s="125"/>
      <c r="AT62" s="4"/>
      <c r="AU62" s="4"/>
      <c r="AV62" s="4"/>
      <c r="AW62" s="4"/>
      <c r="AX62" s="4"/>
      <c r="AY62" s="125"/>
      <c r="AZ62" s="4"/>
      <c r="BA62" s="4"/>
      <c r="BB62" s="4"/>
      <c r="BC62" s="4"/>
      <c r="BD62" s="4"/>
      <c r="BE62" s="125"/>
      <c r="BF62" s="4"/>
      <c r="BG62" s="4"/>
      <c r="BH62" s="4"/>
      <c r="BI62" s="4"/>
      <c r="BJ62" s="4"/>
      <c r="BK62" s="125"/>
      <c r="BL62" s="4"/>
      <c r="BM62" s="4"/>
      <c r="BN62" s="4"/>
      <c r="BO62" s="4"/>
      <c r="BP62" s="4"/>
      <c r="BQ62" s="125"/>
      <c r="BR62" s="4"/>
      <c r="BS62" s="4"/>
      <c r="BT62" s="4"/>
      <c r="BU62" s="4"/>
      <c r="BV62" s="4"/>
      <c r="BW62" s="125"/>
      <c r="BX62" s="4"/>
      <c r="BY62" s="4"/>
      <c r="BZ62" s="4"/>
      <c r="CA62" s="4"/>
      <c r="CB62" s="4"/>
      <c r="CC62" s="125"/>
      <c r="CD62" s="4"/>
      <c r="CE62" s="4"/>
      <c r="CF62" s="4"/>
      <c r="CG62" s="4"/>
      <c r="CH62" s="4"/>
      <c r="CI62" s="125"/>
      <c r="CJ62" s="4"/>
      <c r="CK62" s="4"/>
      <c r="CL62" s="4"/>
      <c r="CM62" s="4"/>
      <c r="CN62" s="4"/>
      <c r="CO62" s="125"/>
      <c r="CP62" s="4"/>
      <c r="CQ62" s="4"/>
      <c r="CR62" s="4"/>
      <c r="CS62" s="4"/>
      <c r="CT62" s="4"/>
      <c r="CU62" s="125"/>
      <c r="CV62" s="4"/>
      <c r="CW62" s="4"/>
      <c r="CX62" s="4"/>
      <c r="CY62" s="4"/>
      <c r="CZ62" s="4"/>
      <c r="DA62" s="125"/>
      <c r="DB62" s="4"/>
      <c r="DC62" s="4"/>
      <c r="DD62" s="4"/>
      <c r="DE62" s="4"/>
      <c r="DF62" s="4"/>
      <c r="DG62" s="125"/>
      <c r="DH62" s="4"/>
      <c r="DI62" s="4"/>
      <c r="DJ62" s="4"/>
      <c r="DK62" s="4"/>
      <c r="DL62" s="4"/>
      <c r="DM62" s="125"/>
      <c r="DN62" s="4"/>
      <c r="DO62" s="4"/>
      <c r="DP62" s="4"/>
      <c r="DQ62" s="4"/>
      <c r="DR62" s="4"/>
      <c r="DS62" s="125"/>
      <c r="DT62" s="4"/>
      <c r="DU62" s="4"/>
      <c r="DV62" s="4"/>
      <c r="DW62" s="4"/>
      <c r="DX62" s="4"/>
      <c r="DY62" s="125"/>
      <c r="DZ62" s="4"/>
      <c r="EA62" s="4"/>
      <c r="EB62" s="4"/>
      <c r="EC62" s="4"/>
      <c r="ED62" s="4"/>
      <c r="EG62" s="4"/>
      <c r="EH62" s="4"/>
      <c r="EI62" s="4"/>
    </row>
    <row r="63" spans="1:139">
      <c r="A63" s="44"/>
      <c r="B63" s="44"/>
      <c r="C63" s="44"/>
      <c r="AN63" s="125"/>
      <c r="AO63" s="4"/>
      <c r="AP63" s="4"/>
      <c r="AQ63" s="4"/>
      <c r="AR63" s="4"/>
      <c r="AS63" s="125"/>
      <c r="AT63" s="4"/>
      <c r="AU63" s="4"/>
      <c r="AV63" s="4"/>
      <c r="AW63" s="4"/>
      <c r="AX63" s="4"/>
      <c r="AY63" s="125"/>
      <c r="AZ63" s="4"/>
      <c r="BA63" s="4"/>
      <c r="BB63" s="4"/>
      <c r="BC63" s="4"/>
      <c r="BD63" s="4"/>
      <c r="BE63" s="125"/>
      <c r="BF63" s="4"/>
      <c r="BG63" s="4"/>
      <c r="BH63" s="4"/>
      <c r="BI63" s="4"/>
      <c r="BJ63" s="4"/>
      <c r="BK63" s="125"/>
      <c r="BL63" s="4"/>
      <c r="BM63" s="4"/>
      <c r="BN63" s="4"/>
      <c r="BO63" s="4"/>
      <c r="BP63" s="4"/>
      <c r="BQ63" s="125"/>
      <c r="BR63" s="4"/>
      <c r="BS63" s="4"/>
      <c r="BT63" s="4"/>
      <c r="BU63" s="4"/>
      <c r="BV63" s="4"/>
      <c r="BW63" s="125"/>
      <c r="BX63" s="4"/>
      <c r="BY63" s="4"/>
      <c r="BZ63" s="4"/>
      <c r="CA63" s="4"/>
      <c r="CB63" s="4"/>
      <c r="CC63" s="125"/>
      <c r="CD63" s="4"/>
      <c r="CE63" s="4"/>
      <c r="CF63" s="4"/>
      <c r="CG63" s="4"/>
      <c r="CH63" s="4"/>
      <c r="CI63" s="125"/>
      <c r="CJ63" s="4"/>
      <c r="CK63" s="4"/>
      <c r="CL63" s="4"/>
      <c r="CM63" s="4"/>
      <c r="CN63" s="4"/>
      <c r="CO63" s="125"/>
      <c r="CP63" s="4"/>
      <c r="CQ63" s="4"/>
      <c r="CR63" s="4"/>
      <c r="CS63" s="4"/>
      <c r="CT63" s="4"/>
      <c r="CU63" s="125"/>
      <c r="CV63" s="4"/>
      <c r="CW63" s="4"/>
      <c r="CX63" s="4"/>
      <c r="CY63" s="4"/>
      <c r="CZ63" s="4"/>
      <c r="DA63" s="125"/>
      <c r="DB63" s="4"/>
      <c r="DC63" s="4"/>
      <c r="DD63" s="4"/>
      <c r="DE63" s="4"/>
      <c r="DF63" s="4"/>
      <c r="DG63" s="125"/>
      <c r="DH63" s="4"/>
      <c r="DI63" s="4"/>
      <c r="DJ63" s="4"/>
      <c r="DK63" s="4"/>
      <c r="DL63" s="4"/>
      <c r="DM63" s="125"/>
      <c r="DN63" s="4"/>
      <c r="DO63" s="4"/>
      <c r="DP63" s="4"/>
      <c r="DQ63" s="4"/>
      <c r="DR63" s="4"/>
      <c r="DS63" s="125"/>
      <c r="DT63" s="4"/>
      <c r="DU63" s="4"/>
      <c r="DV63" s="4"/>
      <c r="DW63" s="4"/>
      <c r="DX63" s="4"/>
      <c r="DY63" s="125"/>
      <c r="DZ63" s="4"/>
      <c r="EA63" s="4"/>
      <c r="EB63" s="4"/>
      <c r="EC63" s="4"/>
      <c r="ED63" s="4"/>
      <c r="EG63" s="4"/>
      <c r="EH63" s="4"/>
      <c r="EI63" s="4"/>
    </row>
    <row r="64" spans="1:139">
      <c r="A64" s="44"/>
      <c r="B64" s="44"/>
      <c r="C64" s="44"/>
      <c r="AN64" s="125"/>
      <c r="AO64" s="4"/>
      <c r="AP64" s="4"/>
      <c r="AQ64" s="4"/>
      <c r="AR64" s="4"/>
      <c r="AS64" s="125"/>
      <c r="AT64" s="4"/>
      <c r="AU64" s="4"/>
      <c r="AV64" s="4"/>
      <c r="AW64" s="4"/>
      <c r="AX64" s="4"/>
      <c r="AY64" s="125"/>
      <c r="AZ64" s="4"/>
      <c r="BA64" s="4"/>
      <c r="BB64" s="4"/>
      <c r="BC64" s="4"/>
      <c r="BD64" s="4"/>
      <c r="BE64" s="125"/>
      <c r="BF64" s="4"/>
      <c r="BG64" s="4"/>
      <c r="BH64" s="4"/>
      <c r="BI64" s="4"/>
      <c r="BJ64" s="4"/>
      <c r="BK64" s="125"/>
      <c r="BL64" s="4"/>
      <c r="BM64" s="4"/>
      <c r="BN64" s="4"/>
      <c r="BO64" s="4"/>
      <c r="BP64" s="4"/>
      <c r="BQ64" s="125"/>
      <c r="BR64" s="4"/>
      <c r="BS64" s="4"/>
      <c r="BT64" s="4"/>
      <c r="BU64" s="4"/>
      <c r="BV64" s="4"/>
      <c r="BW64" s="125"/>
      <c r="BX64" s="4"/>
      <c r="BY64" s="4"/>
      <c r="BZ64" s="4"/>
      <c r="CA64" s="4"/>
      <c r="CB64" s="4"/>
      <c r="CC64" s="125"/>
      <c r="CD64" s="4"/>
      <c r="CE64" s="4"/>
      <c r="CF64" s="4"/>
      <c r="CG64" s="4"/>
      <c r="CH64" s="4"/>
      <c r="CI64" s="125"/>
      <c r="CJ64" s="4"/>
      <c r="CK64" s="4"/>
      <c r="CL64" s="4"/>
      <c r="CM64" s="4"/>
      <c r="CN64" s="4"/>
      <c r="CO64" s="125"/>
      <c r="CP64" s="4"/>
      <c r="CQ64" s="4"/>
      <c r="CR64" s="4"/>
      <c r="CS64" s="4"/>
      <c r="CT64" s="4"/>
      <c r="CU64" s="125"/>
      <c r="CV64" s="4"/>
      <c r="CW64" s="4"/>
      <c r="CX64" s="4"/>
      <c r="CY64" s="4"/>
      <c r="CZ64" s="4"/>
      <c r="DA64" s="125"/>
      <c r="DB64" s="4"/>
      <c r="DC64" s="4"/>
      <c r="DD64" s="4"/>
      <c r="DE64" s="4"/>
      <c r="DF64" s="4"/>
      <c r="DG64" s="125"/>
      <c r="DH64" s="4"/>
      <c r="DI64" s="4"/>
      <c r="DJ64" s="4"/>
      <c r="DK64" s="4"/>
      <c r="DL64" s="4"/>
      <c r="DM64" s="125"/>
      <c r="DN64" s="4"/>
      <c r="DO64" s="4"/>
      <c r="DP64" s="4"/>
      <c r="DQ64" s="4"/>
      <c r="DR64" s="4"/>
      <c r="DS64" s="125"/>
      <c r="DT64" s="4"/>
      <c r="DU64" s="4"/>
      <c r="DV64" s="4"/>
      <c r="DW64" s="4"/>
      <c r="DX64" s="4"/>
      <c r="DY64" s="125"/>
      <c r="DZ64" s="4"/>
      <c r="EA64" s="4"/>
      <c r="EB64" s="4"/>
      <c r="EC64" s="4"/>
      <c r="ED64" s="4"/>
      <c r="EG64" s="4"/>
      <c r="EH64" s="4"/>
      <c r="EI64" s="4"/>
    </row>
    <row r="65" spans="1:139">
      <c r="A65" s="44"/>
      <c r="B65" s="44"/>
      <c r="C65" s="44"/>
      <c r="D65" s="4"/>
      <c r="E65" s="22"/>
      <c r="F65" s="4"/>
      <c r="G65" s="4"/>
      <c r="H65" s="4"/>
      <c r="I65" s="4"/>
      <c r="J65" s="125"/>
      <c r="K65" s="4"/>
      <c r="L65" s="193"/>
      <c r="M65" s="193"/>
      <c r="N65" s="193"/>
      <c r="O65" s="193"/>
      <c r="P65" s="193"/>
      <c r="Q65" s="125"/>
      <c r="R65" s="4"/>
      <c r="S65" s="4"/>
      <c r="T65" s="4"/>
      <c r="U65" s="4"/>
      <c r="V65" s="125"/>
      <c r="W65" s="4"/>
      <c r="X65" s="4"/>
      <c r="Y65" s="4"/>
      <c r="Z65" s="125"/>
      <c r="AA65" s="4"/>
      <c r="AB65" s="4"/>
      <c r="AC65" s="4"/>
      <c r="AD65" s="4"/>
      <c r="AE65" s="125"/>
      <c r="AF65" s="125"/>
      <c r="AG65" s="124"/>
      <c r="AH65" s="161"/>
      <c r="AI65" s="162"/>
      <c r="AJ65" s="163"/>
      <c r="AK65" s="163"/>
      <c r="AL65" s="163"/>
      <c r="AM65" s="163"/>
      <c r="AN65" s="125"/>
      <c r="AO65" s="4"/>
      <c r="AP65" s="4"/>
      <c r="AQ65" s="4"/>
      <c r="AR65" s="4"/>
      <c r="AS65" s="125"/>
      <c r="AT65" s="4"/>
      <c r="AU65" s="4"/>
      <c r="AV65" s="4"/>
      <c r="AW65" s="4"/>
      <c r="AX65" s="4"/>
      <c r="AY65" s="125"/>
      <c r="AZ65" s="4"/>
      <c r="BA65" s="4"/>
      <c r="BB65" s="4"/>
      <c r="BC65" s="4"/>
      <c r="BD65" s="4"/>
      <c r="BE65" s="125"/>
      <c r="BF65" s="4"/>
      <c r="BG65" s="4"/>
      <c r="BH65" s="4"/>
      <c r="BI65" s="4"/>
      <c r="BJ65" s="4"/>
      <c r="BK65" s="125"/>
      <c r="BL65" s="4"/>
      <c r="BM65" s="4"/>
      <c r="BN65" s="4"/>
      <c r="BO65" s="4"/>
      <c r="BP65" s="4"/>
      <c r="BQ65" s="125"/>
      <c r="BR65" s="4"/>
      <c r="BS65" s="4"/>
      <c r="BT65" s="4"/>
      <c r="BU65" s="4"/>
      <c r="BV65" s="4"/>
      <c r="BW65" s="125"/>
      <c r="BX65" s="4"/>
      <c r="BY65" s="4"/>
      <c r="BZ65" s="4"/>
      <c r="CA65" s="4"/>
      <c r="CB65" s="4"/>
      <c r="CC65" s="125"/>
      <c r="CD65" s="4"/>
      <c r="CE65" s="4"/>
      <c r="CF65" s="4"/>
      <c r="CG65" s="4"/>
      <c r="CH65" s="4"/>
      <c r="CI65" s="125"/>
      <c r="CJ65" s="4"/>
      <c r="CK65" s="4"/>
      <c r="CL65" s="4"/>
      <c r="CM65" s="4"/>
      <c r="CN65" s="4"/>
      <c r="CO65" s="125"/>
      <c r="CP65" s="4"/>
      <c r="CQ65" s="4"/>
      <c r="CR65" s="4"/>
      <c r="CS65" s="4"/>
      <c r="CT65" s="4"/>
      <c r="CU65" s="125"/>
      <c r="CV65" s="4"/>
      <c r="CW65" s="4"/>
      <c r="CX65" s="4"/>
      <c r="CY65" s="4"/>
      <c r="CZ65" s="4"/>
      <c r="DA65" s="125"/>
      <c r="DB65" s="4"/>
      <c r="DC65" s="4"/>
      <c r="DD65" s="4"/>
      <c r="DE65" s="4"/>
      <c r="DF65" s="4"/>
      <c r="DG65" s="125"/>
      <c r="DH65" s="4"/>
      <c r="DI65" s="4"/>
      <c r="DJ65" s="4"/>
      <c r="DK65" s="4"/>
      <c r="DL65" s="4"/>
      <c r="DM65" s="125"/>
      <c r="DN65" s="4"/>
      <c r="DO65" s="4"/>
      <c r="DP65" s="4"/>
      <c r="DQ65" s="4"/>
      <c r="DR65" s="4"/>
      <c r="DS65" s="125"/>
      <c r="DT65" s="4"/>
      <c r="DU65" s="4"/>
      <c r="DV65" s="4"/>
      <c r="DW65" s="4"/>
      <c r="DX65" s="4"/>
      <c r="DY65" s="125"/>
      <c r="DZ65" s="4"/>
      <c r="EA65" s="4"/>
      <c r="EB65" s="4"/>
      <c r="EC65" s="4"/>
      <c r="ED65" s="4"/>
      <c r="EG65" s="4"/>
      <c r="EH65" s="4"/>
      <c r="EI65" s="4"/>
    </row>
    <row r="66" spans="1:139">
      <c r="A66" s="44"/>
      <c r="B66" s="44"/>
      <c r="C66" s="44"/>
      <c r="D66" s="4"/>
      <c r="E66" s="22"/>
      <c r="F66" s="4"/>
      <c r="G66" s="4"/>
      <c r="H66" s="4"/>
      <c r="I66" s="4"/>
      <c r="J66" s="125"/>
      <c r="K66" s="4"/>
      <c r="L66" s="193"/>
      <c r="M66" s="193"/>
      <c r="N66" s="193"/>
      <c r="O66" s="193"/>
      <c r="P66" s="193"/>
      <c r="Q66" s="125"/>
      <c r="R66" s="4"/>
      <c r="S66" s="4"/>
      <c r="T66" s="4"/>
      <c r="U66" s="4"/>
      <c r="V66" s="125"/>
      <c r="W66" s="4"/>
      <c r="X66" s="4"/>
      <c r="Y66" s="4"/>
      <c r="Z66" s="125"/>
      <c r="AA66" s="4"/>
      <c r="AB66" s="4"/>
      <c r="AC66" s="4"/>
      <c r="AD66" s="4"/>
      <c r="AE66" s="125"/>
      <c r="AF66" s="125"/>
      <c r="AG66" s="124"/>
      <c r="AH66" s="161"/>
      <c r="AI66" s="162"/>
      <c r="AJ66" s="163"/>
      <c r="AK66" s="163"/>
      <c r="AL66" s="163"/>
      <c r="AM66" s="163"/>
      <c r="AN66" s="125"/>
      <c r="AO66" s="4"/>
      <c r="AP66" s="4"/>
      <c r="AQ66" s="4"/>
      <c r="AR66" s="4"/>
      <c r="AS66" s="125"/>
      <c r="AT66" s="4"/>
      <c r="AU66" s="4"/>
      <c r="AV66" s="4"/>
      <c r="AW66" s="4"/>
      <c r="AX66" s="4"/>
      <c r="AY66" s="125"/>
      <c r="AZ66" s="4"/>
      <c r="BA66" s="4"/>
      <c r="BB66" s="4"/>
      <c r="BC66" s="4"/>
      <c r="BD66" s="4"/>
      <c r="BE66" s="125"/>
      <c r="BF66" s="4"/>
      <c r="BG66" s="4"/>
      <c r="BH66" s="4"/>
      <c r="BI66" s="4"/>
      <c r="BJ66" s="4"/>
      <c r="BK66" s="125"/>
      <c r="BL66" s="4"/>
      <c r="BM66" s="4"/>
      <c r="BN66" s="4"/>
      <c r="BO66" s="4"/>
      <c r="BP66" s="4"/>
      <c r="BQ66" s="125"/>
      <c r="BR66" s="4"/>
      <c r="BS66" s="4"/>
      <c r="BT66" s="4"/>
      <c r="BU66" s="4"/>
      <c r="BV66" s="4"/>
      <c r="BW66" s="125"/>
      <c r="BX66" s="4"/>
      <c r="BY66" s="4"/>
      <c r="BZ66" s="4"/>
      <c r="CA66" s="4"/>
      <c r="CB66" s="4"/>
      <c r="CC66" s="125"/>
      <c r="CD66" s="4"/>
      <c r="CE66" s="4"/>
      <c r="CF66" s="4"/>
      <c r="CG66" s="4"/>
      <c r="CH66" s="4"/>
      <c r="CI66" s="125"/>
      <c r="CJ66" s="4"/>
      <c r="CK66" s="4"/>
      <c r="CL66" s="4"/>
      <c r="CM66" s="4"/>
      <c r="CN66" s="4"/>
      <c r="CO66" s="125"/>
      <c r="CP66" s="4"/>
      <c r="CQ66" s="4"/>
      <c r="CR66" s="4"/>
      <c r="CS66" s="4"/>
      <c r="CT66" s="4"/>
      <c r="CU66" s="125"/>
      <c r="CV66" s="4"/>
      <c r="CW66" s="4"/>
      <c r="CX66" s="4"/>
      <c r="CY66" s="4"/>
      <c r="CZ66" s="4"/>
      <c r="DA66" s="125"/>
      <c r="DB66" s="4"/>
      <c r="DC66" s="4"/>
      <c r="DD66" s="4"/>
      <c r="DE66" s="4"/>
      <c r="DF66" s="4"/>
      <c r="DG66" s="125"/>
      <c r="DH66" s="4"/>
      <c r="DI66" s="4"/>
      <c r="DJ66" s="4"/>
      <c r="DK66" s="4"/>
      <c r="DL66" s="4"/>
      <c r="DM66" s="125"/>
      <c r="DN66" s="4"/>
      <c r="DO66" s="4"/>
      <c r="DP66" s="4"/>
      <c r="DQ66" s="4"/>
      <c r="DR66" s="4"/>
      <c r="DS66" s="125"/>
      <c r="DT66" s="4"/>
      <c r="DU66" s="4"/>
      <c r="DV66" s="4"/>
      <c r="DW66" s="4"/>
      <c r="DX66" s="4"/>
      <c r="DY66" s="125"/>
      <c r="DZ66" s="4"/>
      <c r="EA66" s="4"/>
      <c r="EB66" s="4"/>
      <c r="EC66" s="4"/>
      <c r="ED66" s="4"/>
      <c r="EG66" s="4"/>
      <c r="EH66" s="4"/>
      <c r="EI66" s="4"/>
    </row>
    <row r="67" spans="1:139">
      <c r="A67" s="44"/>
      <c r="B67" s="44"/>
      <c r="C67" s="44"/>
      <c r="D67" s="4"/>
      <c r="E67" s="22"/>
      <c r="F67" s="4"/>
      <c r="G67" s="4"/>
      <c r="H67" s="4"/>
      <c r="I67" s="4"/>
      <c r="J67" s="125"/>
      <c r="K67" s="4"/>
      <c r="L67" s="193"/>
      <c r="M67" s="193"/>
      <c r="N67" s="193"/>
      <c r="O67" s="193"/>
      <c r="P67" s="193"/>
      <c r="Q67" s="125"/>
      <c r="R67" s="4"/>
      <c r="S67" s="4"/>
      <c r="T67" s="4"/>
      <c r="U67" s="4"/>
      <c r="V67" s="125"/>
      <c r="W67" s="4"/>
      <c r="X67" s="4"/>
      <c r="Y67" s="4"/>
      <c r="Z67" s="125"/>
      <c r="AA67" s="4"/>
      <c r="AB67" s="4"/>
      <c r="AC67" s="4"/>
      <c r="AD67" s="4"/>
      <c r="AE67" s="125"/>
      <c r="AF67" s="125"/>
      <c r="AG67" s="124"/>
      <c r="AH67" s="161"/>
      <c r="AI67" s="162"/>
      <c r="AJ67" s="163"/>
      <c r="AK67" s="163"/>
      <c r="AL67" s="163"/>
      <c r="AM67" s="163"/>
      <c r="AN67" s="125"/>
      <c r="AO67" s="4"/>
      <c r="AP67" s="4"/>
      <c r="AQ67" s="4"/>
      <c r="AR67" s="4"/>
      <c r="AS67" s="125"/>
      <c r="AT67" s="4"/>
      <c r="AU67" s="4"/>
      <c r="AV67" s="4"/>
      <c r="AW67" s="4"/>
      <c r="AX67" s="4"/>
      <c r="AY67" s="125"/>
      <c r="AZ67" s="4"/>
      <c r="BA67" s="4"/>
      <c r="BB67" s="4"/>
      <c r="BC67" s="4"/>
      <c r="BD67" s="4"/>
      <c r="BE67" s="125"/>
      <c r="BF67" s="4"/>
      <c r="BG67" s="4"/>
      <c r="BH67" s="4"/>
      <c r="BI67" s="4"/>
      <c r="BJ67" s="4"/>
      <c r="BK67" s="125"/>
      <c r="BL67" s="4"/>
      <c r="BM67" s="4"/>
      <c r="BN67" s="4"/>
      <c r="BO67" s="4"/>
      <c r="BP67" s="4"/>
      <c r="BQ67" s="125"/>
      <c r="BR67" s="4"/>
      <c r="BS67" s="4"/>
      <c r="BT67" s="4"/>
      <c r="BU67" s="4"/>
      <c r="BV67" s="4"/>
      <c r="BW67" s="125"/>
      <c r="BX67" s="4"/>
      <c r="BY67" s="4"/>
      <c r="BZ67" s="4"/>
      <c r="CA67" s="4"/>
      <c r="CB67" s="4"/>
      <c r="CC67" s="125"/>
      <c r="CD67" s="4"/>
      <c r="CE67" s="4"/>
      <c r="CF67" s="4"/>
      <c r="CG67" s="4"/>
      <c r="CH67" s="4"/>
      <c r="CI67" s="125"/>
      <c r="CJ67" s="4"/>
      <c r="CK67" s="4"/>
      <c r="CL67" s="4"/>
      <c r="CM67" s="4"/>
      <c r="CN67" s="4"/>
      <c r="CO67" s="125"/>
      <c r="CP67" s="4"/>
      <c r="CQ67" s="4"/>
      <c r="CR67" s="4"/>
      <c r="CS67" s="4"/>
      <c r="CT67" s="4"/>
      <c r="CU67" s="125"/>
      <c r="CV67" s="4"/>
      <c r="CW67" s="4"/>
      <c r="CX67" s="4"/>
      <c r="CY67" s="4"/>
      <c r="CZ67" s="4"/>
      <c r="DA67" s="125"/>
      <c r="DB67" s="4"/>
      <c r="DC67" s="4"/>
      <c r="DD67" s="4"/>
      <c r="DE67" s="4"/>
      <c r="DF67" s="4"/>
      <c r="DG67" s="125"/>
      <c r="DH67" s="4"/>
      <c r="DI67" s="4"/>
      <c r="DJ67" s="4"/>
      <c r="DK67" s="4"/>
      <c r="DL67" s="4"/>
      <c r="DM67" s="125"/>
      <c r="DN67" s="4"/>
      <c r="DO67" s="4"/>
      <c r="DP67" s="4"/>
      <c r="DQ67" s="4"/>
      <c r="DR67" s="4"/>
      <c r="DS67" s="125"/>
      <c r="DT67" s="4"/>
      <c r="DU67" s="4"/>
      <c r="DV67" s="4"/>
      <c r="DW67" s="4"/>
      <c r="DX67" s="4"/>
      <c r="DY67" s="125"/>
      <c r="DZ67" s="4"/>
      <c r="EA67" s="4"/>
      <c r="EB67" s="4"/>
      <c r="EC67" s="4"/>
      <c r="ED67" s="4"/>
      <c r="EG67" s="4"/>
      <c r="EH67" s="4"/>
      <c r="EI67" s="4"/>
    </row>
    <row r="68" spans="1:139">
      <c r="A68" s="44"/>
      <c r="B68" s="44"/>
      <c r="C68" s="44"/>
      <c r="D68" s="4"/>
      <c r="E68" s="22"/>
      <c r="F68" s="4"/>
      <c r="G68" s="4"/>
      <c r="H68" s="4"/>
      <c r="I68" s="4"/>
      <c r="J68" s="125"/>
      <c r="K68" s="4"/>
      <c r="L68" s="193"/>
      <c r="M68" s="193"/>
      <c r="N68" s="193"/>
      <c r="O68" s="193"/>
      <c r="P68" s="193"/>
      <c r="Q68" s="125"/>
      <c r="R68" s="4"/>
      <c r="S68" s="4"/>
      <c r="T68" s="4"/>
      <c r="U68" s="4"/>
      <c r="V68" s="125"/>
      <c r="W68" s="4"/>
      <c r="X68" s="4"/>
      <c r="Y68" s="4"/>
      <c r="Z68" s="125"/>
      <c r="AA68" s="4"/>
      <c r="AB68" s="4"/>
      <c r="AC68" s="4"/>
      <c r="AD68" s="4"/>
      <c r="AE68" s="125"/>
      <c r="AF68" s="125"/>
      <c r="AG68" s="124"/>
      <c r="AH68" s="161"/>
      <c r="AI68" s="162"/>
      <c r="AJ68" s="163"/>
      <c r="AK68" s="163"/>
      <c r="AL68" s="163"/>
      <c r="AM68" s="163"/>
      <c r="AN68" s="125"/>
      <c r="AO68" s="4"/>
      <c r="AP68" s="4"/>
      <c r="AQ68" s="4"/>
      <c r="AR68" s="4"/>
      <c r="AS68" s="125"/>
      <c r="AT68" s="4"/>
      <c r="AU68" s="4"/>
      <c r="AV68" s="4"/>
      <c r="AW68" s="4"/>
      <c r="AX68" s="4"/>
      <c r="AY68" s="125"/>
      <c r="AZ68" s="4"/>
      <c r="BA68" s="4"/>
      <c r="BB68" s="4"/>
      <c r="BC68" s="4"/>
      <c r="BD68" s="4"/>
      <c r="BE68" s="125"/>
      <c r="BF68" s="4"/>
      <c r="BG68" s="4"/>
      <c r="BH68" s="4"/>
      <c r="BI68" s="4"/>
      <c r="BJ68" s="4"/>
      <c r="BK68" s="125"/>
      <c r="BL68" s="4"/>
      <c r="BM68" s="4"/>
      <c r="BN68" s="4"/>
      <c r="BO68" s="4"/>
      <c r="BP68" s="4"/>
      <c r="BQ68" s="125"/>
      <c r="BR68" s="4"/>
      <c r="BS68" s="4"/>
      <c r="BT68" s="4"/>
      <c r="BU68" s="4"/>
      <c r="BV68" s="4"/>
      <c r="BW68" s="125"/>
      <c r="BX68" s="4"/>
      <c r="BY68" s="4"/>
      <c r="BZ68" s="4"/>
      <c r="CA68" s="4"/>
      <c r="CB68" s="4"/>
      <c r="CC68" s="125"/>
      <c r="CD68" s="4"/>
      <c r="CE68" s="4"/>
      <c r="CF68" s="4"/>
      <c r="CG68" s="4"/>
      <c r="CH68" s="4"/>
      <c r="CI68" s="125"/>
      <c r="CJ68" s="4"/>
      <c r="CK68" s="4"/>
      <c r="CL68" s="4"/>
      <c r="CM68" s="4"/>
      <c r="CN68" s="4"/>
      <c r="CO68" s="125"/>
      <c r="CP68" s="4"/>
      <c r="CQ68" s="4"/>
      <c r="CR68" s="4"/>
      <c r="CS68" s="4"/>
      <c r="CT68" s="4"/>
      <c r="CU68" s="125"/>
      <c r="CV68" s="4"/>
      <c r="CW68" s="4"/>
      <c r="CX68" s="4"/>
      <c r="CY68" s="4"/>
      <c r="CZ68" s="4"/>
      <c r="DA68" s="125"/>
      <c r="DB68" s="4"/>
      <c r="DC68" s="4"/>
      <c r="DD68" s="4"/>
      <c r="DE68" s="4"/>
      <c r="DF68" s="4"/>
      <c r="DG68" s="125"/>
      <c r="DH68" s="4"/>
      <c r="DI68" s="4"/>
      <c r="DJ68" s="4"/>
      <c r="DK68" s="4"/>
      <c r="DL68" s="4"/>
      <c r="DM68" s="125"/>
      <c r="DN68" s="4"/>
      <c r="DO68" s="4"/>
      <c r="DP68" s="4"/>
      <c r="DQ68" s="4"/>
      <c r="DR68" s="4"/>
      <c r="DS68" s="125"/>
      <c r="DT68" s="4"/>
      <c r="DU68" s="4"/>
      <c r="DV68" s="4"/>
      <c r="DW68" s="4"/>
      <c r="DX68" s="4"/>
      <c r="DY68" s="125"/>
      <c r="DZ68" s="4"/>
      <c r="EA68" s="4"/>
      <c r="EB68" s="4"/>
      <c r="EC68" s="4"/>
      <c r="ED68" s="4"/>
      <c r="EG68" s="4"/>
      <c r="EH68" s="4"/>
      <c r="EI68" s="4"/>
    </row>
    <row r="69" spans="1:139">
      <c r="A69" s="44"/>
      <c r="B69" s="44"/>
      <c r="C69" s="44"/>
      <c r="D69" s="4"/>
      <c r="E69" s="22"/>
      <c r="F69" s="4"/>
      <c r="G69" s="4"/>
      <c r="H69" s="4"/>
      <c r="I69" s="4"/>
      <c r="J69" s="125"/>
      <c r="K69" s="4"/>
      <c r="L69" s="193"/>
      <c r="M69" s="193"/>
      <c r="N69" s="193"/>
      <c r="O69" s="193"/>
      <c r="P69" s="193"/>
      <c r="Q69" s="125"/>
      <c r="R69" s="4"/>
      <c r="S69" s="4"/>
      <c r="T69" s="4"/>
      <c r="U69" s="4"/>
      <c r="V69" s="125"/>
      <c r="W69" s="4"/>
      <c r="X69" s="4"/>
      <c r="Y69" s="4"/>
      <c r="Z69" s="125"/>
      <c r="AA69" s="4"/>
      <c r="AB69" s="4"/>
      <c r="AC69" s="4"/>
      <c r="AD69" s="4"/>
      <c r="AE69" s="125"/>
      <c r="AF69" s="125"/>
      <c r="AG69" s="124"/>
      <c r="AH69" s="161"/>
      <c r="AI69" s="162"/>
      <c r="AJ69" s="163"/>
      <c r="AK69" s="163"/>
      <c r="AL69" s="163"/>
      <c r="AM69" s="163"/>
      <c r="AN69" s="125"/>
      <c r="AO69" s="4"/>
      <c r="AP69" s="4"/>
      <c r="AQ69" s="4"/>
      <c r="AR69" s="4"/>
      <c r="AS69" s="125"/>
      <c r="AT69" s="4"/>
      <c r="AU69" s="4"/>
      <c r="AV69" s="4"/>
      <c r="AW69" s="4"/>
      <c r="AX69" s="4"/>
      <c r="AY69" s="125"/>
      <c r="AZ69" s="4"/>
      <c r="BA69" s="4"/>
      <c r="BB69" s="4"/>
      <c r="BC69" s="4"/>
      <c r="BD69" s="4"/>
      <c r="BE69" s="125"/>
      <c r="BF69" s="4"/>
      <c r="BG69" s="4"/>
      <c r="BH69" s="4"/>
      <c r="BI69" s="4"/>
      <c r="BJ69" s="4"/>
      <c r="BK69" s="125"/>
      <c r="BL69" s="4"/>
      <c r="BM69" s="4"/>
      <c r="BN69" s="4"/>
      <c r="BO69" s="4"/>
      <c r="BP69" s="4"/>
      <c r="BQ69" s="125"/>
      <c r="BR69" s="4"/>
      <c r="BS69" s="4"/>
      <c r="BT69" s="4"/>
      <c r="BU69" s="4"/>
      <c r="BV69" s="4"/>
      <c r="BW69" s="125"/>
      <c r="BX69" s="4"/>
      <c r="BY69" s="4"/>
      <c r="BZ69" s="4"/>
      <c r="CA69" s="4"/>
      <c r="CB69" s="4"/>
      <c r="CC69" s="125"/>
      <c r="CD69" s="4"/>
      <c r="CE69" s="4"/>
      <c r="CF69" s="4"/>
      <c r="CG69" s="4"/>
      <c r="CH69" s="4"/>
      <c r="CI69" s="125"/>
      <c r="CJ69" s="4"/>
      <c r="CK69" s="4"/>
      <c r="CL69" s="4"/>
      <c r="CM69" s="4"/>
      <c r="CN69" s="4"/>
      <c r="CO69" s="125"/>
      <c r="CP69" s="4"/>
      <c r="CQ69" s="4"/>
      <c r="CR69" s="4"/>
      <c r="CS69" s="4"/>
      <c r="CT69" s="4"/>
      <c r="CU69" s="125"/>
      <c r="CV69" s="4"/>
      <c r="CW69" s="4"/>
      <c r="CX69" s="4"/>
      <c r="CY69" s="4"/>
      <c r="CZ69" s="4"/>
      <c r="DA69" s="125"/>
      <c r="DB69" s="4"/>
      <c r="DC69" s="4"/>
      <c r="DD69" s="4"/>
      <c r="DE69" s="4"/>
      <c r="DF69" s="4"/>
      <c r="DG69" s="125"/>
      <c r="DH69" s="4"/>
      <c r="DI69" s="4"/>
      <c r="DJ69" s="4"/>
      <c r="DK69" s="4"/>
      <c r="DL69" s="4"/>
      <c r="DM69" s="125"/>
      <c r="DN69" s="4"/>
      <c r="DO69" s="4"/>
      <c r="DP69" s="4"/>
      <c r="DQ69" s="4"/>
      <c r="DR69" s="4"/>
      <c r="DS69" s="125"/>
      <c r="DT69" s="4"/>
      <c r="DU69" s="4"/>
      <c r="DV69" s="4"/>
      <c r="DW69" s="4"/>
      <c r="DX69" s="4"/>
      <c r="DY69" s="125"/>
      <c r="DZ69" s="4"/>
      <c r="EA69" s="4"/>
      <c r="EB69" s="4"/>
      <c r="EC69" s="4"/>
      <c r="ED69" s="4"/>
      <c r="EG69" s="4"/>
      <c r="EH69" s="4"/>
      <c r="EI69" s="4"/>
    </row>
    <row r="70" spans="1:139">
      <c r="A70" s="44"/>
      <c r="B70" s="44"/>
      <c r="C70" s="44"/>
      <c r="D70" s="4"/>
      <c r="E70" s="22"/>
      <c r="F70" s="4"/>
      <c r="G70" s="4"/>
      <c r="H70" s="4"/>
      <c r="I70" s="4"/>
      <c r="J70" s="125"/>
      <c r="K70" s="4"/>
      <c r="L70" s="193"/>
      <c r="M70" s="193"/>
      <c r="N70" s="193"/>
      <c r="O70" s="193"/>
      <c r="P70" s="193"/>
      <c r="Q70" s="125"/>
      <c r="R70" s="4"/>
      <c r="S70" s="4"/>
      <c r="T70" s="4"/>
      <c r="U70" s="4"/>
      <c r="V70" s="125"/>
      <c r="W70" s="4"/>
      <c r="X70" s="4"/>
      <c r="Y70" s="4"/>
      <c r="Z70" s="125"/>
      <c r="AA70" s="4"/>
      <c r="AB70" s="4"/>
      <c r="AC70" s="4"/>
      <c r="AD70" s="4"/>
      <c r="AE70" s="125"/>
      <c r="AF70" s="125"/>
      <c r="AG70" s="124"/>
      <c r="AH70" s="161"/>
      <c r="AI70" s="162"/>
      <c r="AJ70" s="163"/>
      <c r="AK70" s="163"/>
      <c r="AL70" s="163"/>
      <c r="AM70" s="163"/>
      <c r="AN70" s="125"/>
      <c r="AO70" s="4"/>
      <c r="AP70" s="4"/>
      <c r="AQ70" s="4"/>
      <c r="AR70" s="4"/>
      <c r="AS70" s="125"/>
      <c r="AT70" s="4"/>
      <c r="AU70" s="4"/>
      <c r="AV70" s="4"/>
      <c r="AW70" s="4"/>
      <c r="AX70" s="4"/>
      <c r="AY70" s="125"/>
      <c r="AZ70" s="4"/>
      <c r="BA70" s="4"/>
      <c r="BB70" s="4"/>
      <c r="BC70" s="4"/>
      <c r="BD70" s="4"/>
      <c r="BE70" s="125"/>
      <c r="BF70" s="4"/>
      <c r="BG70" s="4"/>
      <c r="BH70" s="4"/>
      <c r="BI70" s="4"/>
      <c r="BJ70" s="4"/>
      <c r="BK70" s="125"/>
      <c r="BL70" s="4"/>
      <c r="BM70" s="4"/>
      <c r="BN70" s="4"/>
      <c r="BO70" s="4"/>
      <c r="BP70" s="4"/>
      <c r="BQ70" s="125"/>
      <c r="BR70" s="4"/>
      <c r="BS70" s="4"/>
      <c r="BT70" s="4"/>
      <c r="BU70" s="4"/>
      <c r="BV70" s="4"/>
      <c r="BW70" s="125"/>
      <c r="BX70" s="4"/>
      <c r="BY70" s="4"/>
      <c r="BZ70" s="4"/>
      <c r="CA70" s="4"/>
      <c r="CB70" s="4"/>
      <c r="CC70" s="125"/>
      <c r="CD70" s="4"/>
      <c r="CE70" s="4"/>
      <c r="CF70" s="4"/>
      <c r="CG70" s="4"/>
      <c r="CH70" s="4"/>
      <c r="CI70" s="125"/>
      <c r="CJ70" s="4"/>
      <c r="CK70" s="4"/>
      <c r="CL70" s="4"/>
      <c r="CM70" s="4"/>
      <c r="CN70" s="4"/>
      <c r="CO70" s="125"/>
      <c r="CP70" s="4"/>
      <c r="CQ70" s="4"/>
      <c r="CR70" s="4"/>
      <c r="CS70" s="4"/>
      <c r="CT70" s="4"/>
      <c r="CU70" s="125"/>
      <c r="CV70" s="4"/>
      <c r="CW70" s="4"/>
      <c r="CX70" s="4"/>
      <c r="CY70" s="4"/>
      <c r="CZ70" s="4"/>
      <c r="DA70" s="125"/>
      <c r="DB70" s="4"/>
      <c r="DC70" s="4"/>
      <c r="DD70" s="4"/>
      <c r="DE70" s="4"/>
      <c r="DF70" s="4"/>
      <c r="DG70" s="125"/>
      <c r="DH70" s="4"/>
      <c r="DI70" s="4"/>
      <c r="DJ70" s="4"/>
      <c r="DK70" s="4"/>
      <c r="DL70" s="4"/>
      <c r="DM70" s="125"/>
      <c r="DN70" s="4"/>
      <c r="DO70" s="4"/>
      <c r="DP70" s="4"/>
      <c r="DQ70" s="4"/>
      <c r="DR70" s="4"/>
      <c r="DS70" s="125"/>
      <c r="DT70" s="4"/>
      <c r="DU70" s="4"/>
      <c r="DV70" s="4"/>
      <c r="DW70" s="4"/>
      <c r="DX70" s="4"/>
      <c r="DY70" s="125"/>
      <c r="DZ70" s="4"/>
      <c r="EA70" s="4"/>
      <c r="EB70" s="4"/>
      <c r="EC70" s="4"/>
      <c r="ED70" s="4"/>
      <c r="EG70" s="4"/>
      <c r="EH70" s="4"/>
      <c r="EI70" s="4"/>
    </row>
    <row r="71" spans="1:139">
      <c r="A71" s="44"/>
      <c r="B71" s="44"/>
      <c r="C71" s="44"/>
      <c r="D71" s="4"/>
      <c r="E71" s="22"/>
      <c r="F71" s="4"/>
      <c r="G71" s="4"/>
      <c r="H71" s="4"/>
      <c r="I71" s="4"/>
      <c r="J71" s="125"/>
      <c r="K71" s="4"/>
      <c r="L71" s="193"/>
      <c r="M71" s="193"/>
      <c r="N71" s="193"/>
      <c r="O71" s="193"/>
      <c r="P71" s="193"/>
      <c r="Q71" s="125"/>
      <c r="R71" s="4"/>
      <c r="S71" s="4"/>
      <c r="T71" s="4"/>
      <c r="U71" s="4"/>
      <c r="V71" s="125"/>
      <c r="W71" s="4"/>
      <c r="X71" s="4"/>
      <c r="Y71" s="4"/>
      <c r="Z71" s="125"/>
      <c r="AA71" s="4"/>
      <c r="AB71" s="4"/>
      <c r="AC71" s="4"/>
      <c r="AD71" s="4"/>
      <c r="AE71" s="125"/>
      <c r="AF71" s="125"/>
      <c r="AG71" s="124"/>
      <c r="AH71" s="161"/>
      <c r="AI71" s="162"/>
      <c r="AJ71" s="163"/>
      <c r="AK71" s="163"/>
      <c r="AL71" s="163"/>
      <c r="AM71" s="163"/>
      <c r="AN71" s="125"/>
      <c r="AO71" s="4"/>
      <c r="AP71" s="4"/>
      <c r="AQ71" s="4"/>
      <c r="AR71" s="4"/>
      <c r="AS71" s="125"/>
      <c r="AT71" s="4"/>
      <c r="AU71" s="4"/>
      <c r="AV71" s="4"/>
      <c r="AW71" s="4"/>
      <c r="AX71" s="4"/>
      <c r="AY71" s="125"/>
      <c r="AZ71" s="4"/>
      <c r="BA71" s="4"/>
      <c r="BB71" s="4"/>
      <c r="BC71" s="4"/>
      <c r="BD71" s="4"/>
      <c r="BE71" s="125"/>
      <c r="BF71" s="4"/>
      <c r="BG71" s="4"/>
      <c r="BH71" s="4"/>
      <c r="BI71" s="4"/>
      <c r="BJ71" s="4"/>
      <c r="BK71" s="125"/>
      <c r="BL71" s="4"/>
      <c r="BM71" s="4"/>
      <c r="BN71" s="4"/>
      <c r="BO71" s="4"/>
      <c r="BP71" s="4"/>
      <c r="BQ71" s="125"/>
      <c r="BR71" s="4"/>
      <c r="BS71" s="4"/>
      <c r="BT71" s="4"/>
      <c r="BU71" s="4"/>
      <c r="BV71" s="4"/>
      <c r="BW71" s="125"/>
      <c r="BX71" s="4"/>
      <c r="BY71" s="4"/>
      <c r="BZ71" s="4"/>
      <c r="CA71" s="4"/>
      <c r="CB71" s="4"/>
      <c r="CC71" s="125"/>
      <c r="CD71" s="4"/>
      <c r="CE71" s="4"/>
      <c r="CF71" s="4"/>
      <c r="CG71" s="4"/>
      <c r="CH71" s="4"/>
      <c r="CI71" s="125"/>
      <c r="CJ71" s="4"/>
      <c r="CK71" s="4"/>
      <c r="CL71" s="4"/>
      <c r="CM71" s="4"/>
      <c r="CN71" s="4"/>
      <c r="CO71" s="125"/>
      <c r="CP71" s="4"/>
      <c r="CQ71" s="4"/>
      <c r="CR71" s="4"/>
      <c r="CS71" s="4"/>
      <c r="CT71" s="4"/>
      <c r="CU71" s="125"/>
      <c r="CV71" s="4"/>
      <c r="CW71" s="4"/>
      <c r="CX71" s="4"/>
      <c r="CY71" s="4"/>
      <c r="CZ71" s="4"/>
      <c r="DA71" s="125"/>
      <c r="DB71" s="4"/>
      <c r="DC71" s="4"/>
      <c r="DD71" s="4"/>
      <c r="DE71" s="4"/>
      <c r="DF71" s="4"/>
      <c r="DG71" s="125"/>
      <c r="DH71" s="4"/>
      <c r="DI71" s="4"/>
      <c r="DJ71" s="4"/>
      <c r="DK71" s="4"/>
      <c r="DL71" s="4"/>
      <c r="DM71" s="125"/>
      <c r="DN71" s="4"/>
      <c r="DO71" s="4"/>
      <c r="DP71" s="4"/>
      <c r="DQ71" s="4"/>
      <c r="DR71" s="4"/>
      <c r="DS71" s="125"/>
      <c r="DT71" s="4"/>
      <c r="DU71" s="4"/>
      <c r="DV71" s="4"/>
      <c r="DW71" s="4"/>
      <c r="DX71" s="4"/>
      <c r="DY71" s="125"/>
      <c r="DZ71" s="4"/>
      <c r="EA71" s="4"/>
      <c r="EB71" s="4"/>
      <c r="EC71" s="4"/>
      <c r="ED71" s="4"/>
      <c r="EG71" s="4"/>
      <c r="EH71" s="4"/>
      <c r="EI71" s="4"/>
    </row>
    <row r="72" spans="1:139">
      <c r="A72" s="44"/>
      <c r="B72" s="44"/>
      <c r="C72" s="44"/>
      <c r="D72" s="4"/>
      <c r="E72" s="22"/>
      <c r="F72" s="4"/>
      <c r="G72" s="4"/>
      <c r="H72" s="4"/>
      <c r="I72" s="4"/>
      <c r="J72" s="125"/>
      <c r="K72" s="4"/>
      <c r="L72" s="193"/>
      <c r="M72" s="193"/>
      <c r="N72" s="193"/>
      <c r="O72" s="193"/>
      <c r="P72" s="193"/>
      <c r="Q72" s="125"/>
      <c r="R72" s="4"/>
      <c r="S72" s="4"/>
      <c r="T72" s="4"/>
      <c r="U72" s="4"/>
      <c r="V72" s="125"/>
      <c r="W72" s="4"/>
      <c r="X72" s="4"/>
      <c r="Y72" s="4"/>
      <c r="Z72" s="125"/>
      <c r="AA72" s="4"/>
      <c r="AB72" s="4"/>
      <c r="AC72" s="4"/>
      <c r="AD72" s="4"/>
      <c r="AE72" s="125"/>
      <c r="AF72" s="125"/>
      <c r="AG72" s="124"/>
      <c r="AH72" s="161"/>
      <c r="AI72" s="162"/>
      <c r="AJ72" s="163"/>
      <c r="AK72" s="163"/>
      <c r="AL72" s="163"/>
      <c r="AM72" s="163"/>
      <c r="AN72" s="125"/>
      <c r="AO72" s="4"/>
      <c r="AP72" s="4"/>
      <c r="AQ72" s="4"/>
      <c r="AR72" s="4"/>
      <c r="AS72" s="125"/>
      <c r="AT72" s="4"/>
      <c r="AU72" s="4"/>
      <c r="AV72" s="4"/>
      <c r="AW72" s="4"/>
      <c r="AX72" s="4"/>
      <c r="AY72" s="125"/>
      <c r="AZ72" s="4"/>
      <c r="BA72" s="4"/>
      <c r="BB72" s="4"/>
      <c r="BC72" s="4"/>
      <c r="BD72" s="4"/>
      <c r="BE72" s="125"/>
      <c r="BF72" s="4"/>
      <c r="BG72" s="4"/>
      <c r="BH72" s="4"/>
      <c r="BI72" s="4"/>
      <c r="BJ72" s="4"/>
      <c r="BK72" s="125"/>
      <c r="BL72" s="4"/>
      <c r="BM72" s="4"/>
      <c r="BN72" s="4"/>
      <c r="BO72" s="4"/>
      <c r="BP72" s="4"/>
      <c r="BQ72" s="125"/>
      <c r="BR72" s="4"/>
      <c r="BS72" s="4"/>
      <c r="BT72" s="4"/>
      <c r="BU72" s="4"/>
      <c r="BV72" s="4"/>
      <c r="BW72" s="125"/>
      <c r="BX72" s="4"/>
      <c r="BY72" s="4"/>
      <c r="BZ72" s="4"/>
      <c r="CA72" s="4"/>
      <c r="CB72" s="4"/>
      <c r="CC72" s="125"/>
      <c r="CD72" s="4"/>
      <c r="CE72" s="4"/>
      <c r="CF72" s="4"/>
      <c r="CG72" s="4"/>
      <c r="CH72" s="4"/>
      <c r="CI72" s="125"/>
      <c r="CJ72" s="4"/>
      <c r="CK72" s="4"/>
      <c r="CL72" s="4"/>
      <c r="CM72" s="4"/>
      <c r="CN72" s="4"/>
      <c r="CO72" s="125"/>
      <c r="CP72" s="4"/>
      <c r="CQ72" s="4"/>
      <c r="CR72" s="4"/>
      <c r="CS72" s="4"/>
      <c r="CT72" s="4"/>
      <c r="CU72" s="125"/>
      <c r="CV72" s="4"/>
      <c r="CW72" s="4"/>
      <c r="CX72" s="4"/>
      <c r="CY72" s="4"/>
      <c r="CZ72" s="4"/>
      <c r="DA72" s="125"/>
      <c r="DB72" s="4"/>
      <c r="DC72" s="4"/>
      <c r="DD72" s="4"/>
      <c r="DE72" s="4"/>
      <c r="DF72" s="4"/>
      <c r="DG72" s="125"/>
      <c r="DH72" s="4"/>
      <c r="DI72" s="4"/>
      <c r="DJ72" s="4"/>
      <c r="DK72" s="4"/>
      <c r="DL72" s="4"/>
      <c r="DM72" s="125"/>
      <c r="DN72" s="4"/>
      <c r="DO72" s="4"/>
      <c r="DP72" s="4"/>
      <c r="DQ72" s="4"/>
      <c r="DR72" s="4"/>
      <c r="DS72" s="125"/>
      <c r="DT72" s="4"/>
      <c r="DU72" s="4"/>
      <c r="DV72" s="4"/>
      <c r="DW72" s="4"/>
      <c r="DX72" s="4"/>
      <c r="DY72" s="125"/>
      <c r="DZ72" s="4"/>
      <c r="EA72" s="4"/>
      <c r="EB72" s="4"/>
      <c r="EC72" s="4"/>
      <c r="ED72" s="4"/>
      <c r="EG72" s="4"/>
      <c r="EH72" s="4"/>
      <c r="EI72" s="4"/>
    </row>
    <row r="73" spans="1:139">
      <c r="A73" s="44"/>
      <c r="B73" s="44"/>
      <c r="C73" s="44"/>
      <c r="D73" s="4"/>
      <c r="E73" s="22"/>
      <c r="F73" s="4"/>
      <c r="G73" s="4"/>
      <c r="H73" s="4"/>
      <c r="I73" s="4"/>
      <c r="J73" s="125"/>
      <c r="K73" s="4"/>
      <c r="L73" s="193"/>
      <c r="M73" s="193"/>
      <c r="N73" s="193"/>
      <c r="O73" s="193"/>
      <c r="P73" s="193"/>
      <c r="Q73" s="125"/>
      <c r="R73" s="4"/>
      <c r="S73" s="4"/>
      <c r="T73" s="4"/>
      <c r="U73" s="4"/>
      <c r="V73" s="125"/>
      <c r="W73" s="4"/>
      <c r="X73" s="4"/>
      <c r="Y73" s="4"/>
      <c r="Z73" s="125"/>
      <c r="AA73" s="4"/>
      <c r="AB73" s="4"/>
      <c r="AC73" s="4"/>
      <c r="AD73" s="4"/>
      <c r="AE73" s="125"/>
      <c r="AF73" s="125"/>
      <c r="AG73" s="124"/>
      <c r="AH73" s="161"/>
      <c r="AI73" s="162"/>
      <c r="AJ73" s="163"/>
      <c r="AK73" s="163"/>
      <c r="AL73" s="163"/>
      <c r="AM73" s="163"/>
      <c r="AN73" s="125"/>
      <c r="AO73" s="4"/>
      <c r="AP73" s="4"/>
      <c r="AQ73" s="4"/>
      <c r="AR73" s="4"/>
      <c r="AS73" s="125"/>
      <c r="AT73" s="4"/>
      <c r="AU73" s="4"/>
      <c r="AV73" s="4"/>
      <c r="AW73" s="4"/>
      <c r="AX73" s="4"/>
      <c r="AY73" s="125"/>
      <c r="AZ73" s="4"/>
      <c r="BA73" s="4"/>
      <c r="BB73" s="4"/>
      <c r="BC73" s="4"/>
      <c r="BD73" s="4"/>
      <c r="BE73" s="125"/>
      <c r="BF73" s="4"/>
      <c r="BG73" s="4"/>
      <c r="BH73" s="4"/>
      <c r="BI73" s="4"/>
      <c r="BJ73" s="4"/>
      <c r="BK73" s="125"/>
      <c r="BL73" s="4"/>
      <c r="BM73" s="4"/>
      <c r="BN73" s="4"/>
      <c r="BO73" s="4"/>
      <c r="BP73" s="4"/>
      <c r="BQ73" s="125"/>
      <c r="BR73" s="4"/>
      <c r="BS73" s="4"/>
      <c r="BT73" s="4"/>
      <c r="BU73" s="4"/>
      <c r="BV73" s="4"/>
      <c r="BW73" s="125"/>
      <c r="BX73" s="4"/>
      <c r="BY73" s="4"/>
      <c r="BZ73" s="4"/>
      <c r="CA73" s="4"/>
      <c r="CB73" s="4"/>
      <c r="CC73" s="125"/>
      <c r="CD73" s="4"/>
      <c r="CE73" s="4"/>
      <c r="CF73" s="4"/>
      <c r="CG73" s="4"/>
      <c r="CH73" s="4"/>
      <c r="CI73" s="125"/>
      <c r="CJ73" s="4"/>
      <c r="CK73" s="4"/>
      <c r="CL73" s="4"/>
      <c r="CM73" s="4"/>
      <c r="CN73" s="4"/>
      <c r="CO73" s="125"/>
      <c r="CP73" s="4"/>
      <c r="CQ73" s="4"/>
      <c r="CR73" s="4"/>
      <c r="CS73" s="4"/>
      <c r="CT73" s="4"/>
      <c r="CU73" s="125"/>
      <c r="CV73" s="4"/>
      <c r="CW73" s="4"/>
      <c r="CX73" s="4"/>
      <c r="CY73" s="4"/>
      <c r="CZ73" s="4"/>
      <c r="DA73" s="125"/>
      <c r="DB73" s="4"/>
      <c r="DC73" s="4"/>
      <c r="DD73" s="4"/>
      <c r="DE73" s="4"/>
      <c r="DF73" s="4"/>
      <c r="DG73" s="125"/>
      <c r="DH73" s="4"/>
      <c r="DI73" s="4"/>
      <c r="DJ73" s="4"/>
      <c r="DK73" s="4"/>
      <c r="DL73" s="4"/>
      <c r="DM73" s="125"/>
      <c r="DN73" s="4"/>
      <c r="DO73" s="4"/>
      <c r="DP73" s="4"/>
      <c r="DQ73" s="4"/>
      <c r="DR73" s="4"/>
      <c r="DS73" s="125"/>
      <c r="DT73" s="4"/>
      <c r="DU73" s="4"/>
      <c r="DV73" s="4"/>
      <c r="DW73" s="4"/>
      <c r="DX73" s="4"/>
      <c r="DY73" s="125"/>
      <c r="DZ73" s="4"/>
      <c r="EA73" s="4"/>
      <c r="EB73" s="4"/>
      <c r="EC73" s="4"/>
      <c r="ED73" s="4"/>
      <c r="EG73" s="4"/>
      <c r="EH73" s="4"/>
      <c r="EI73" s="4"/>
    </row>
    <row r="74" spans="1:139">
      <c r="A74" s="44"/>
      <c r="B74" s="44"/>
      <c r="C74" s="44"/>
      <c r="D74" s="4"/>
      <c r="E74" s="22"/>
      <c r="F74" s="4"/>
      <c r="G74" s="4"/>
      <c r="H74" s="4"/>
      <c r="I74" s="4"/>
      <c r="J74" s="125"/>
      <c r="K74" s="4"/>
      <c r="L74" s="193"/>
      <c r="M74" s="193"/>
      <c r="N74" s="193"/>
      <c r="O74" s="193"/>
      <c r="P74" s="193"/>
      <c r="Q74" s="125"/>
      <c r="R74" s="4"/>
      <c r="S74" s="4"/>
      <c r="T74" s="4"/>
      <c r="U74" s="4"/>
      <c r="V74" s="125"/>
      <c r="W74" s="4"/>
      <c r="X74" s="4"/>
      <c r="Y74" s="4"/>
      <c r="Z74" s="125"/>
      <c r="AA74" s="4"/>
      <c r="AB74" s="4"/>
      <c r="AC74" s="4"/>
      <c r="AD74" s="4"/>
      <c r="AE74" s="125"/>
      <c r="AF74" s="125"/>
      <c r="AG74" s="124"/>
      <c r="AH74" s="161"/>
      <c r="AI74" s="162"/>
      <c r="AJ74" s="163"/>
      <c r="AK74" s="163"/>
      <c r="AL74" s="163"/>
      <c r="AM74" s="163"/>
      <c r="AN74" s="125"/>
      <c r="AO74" s="4"/>
      <c r="AP74" s="4"/>
      <c r="AQ74" s="4"/>
      <c r="AR74" s="4"/>
      <c r="AS74" s="125"/>
      <c r="AT74" s="4"/>
      <c r="AU74" s="4"/>
      <c r="AV74" s="4"/>
      <c r="AW74" s="4"/>
      <c r="AX74" s="4"/>
      <c r="AY74" s="125"/>
      <c r="AZ74" s="4"/>
      <c r="BA74" s="4"/>
      <c r="BB74" s="4"/>
      <c r="BC74" s="4"/>
      <c r="BD74" s="4"/>
      <c r="BE74" s="125"/>
      <c r="BF74" s="4"/>
      <c r="BG74" s="4"/>
      <c r="BH74" s="4"/>
      <c r="BI74" s="4"/>
      <c r="BJ74" s="4"/>
      <c r="BK74" s="125"/>
      <c r="BL74" s="4"/>
      <c r="BM74" s="4"/>
      <c r="BN74" s="4"/>
      <c r="BO74" s="4"/>
      <c r="BP74" s="4"/>
      <c r="BQ74" s="125"/>
      <c r="BR74" s="4"/>
      <c r="BS74" s="4"/>
      <c r="BT74" s="4"/>
      <c r="BU74" s="4"/>
      <c r="BV74" s="4"/>
      <c r="BW74" s="125"/>
      <c r="BX74" s="4"/>
      <c r="BY74" s="4"/>
      <c r="BZ74" s="4"/>
      <c r="CA74" s="4"/>
      <c r="CB74" s="4"/>
      <c r="CC74" s="125"/>
      <c r="CD74" s="4"/>
      <c r="CE74" s="4"/>
      <c r="CF74" s="4"/>
      <c r="CG74" s="4"/>
      <c r="CH74" s="4"/>
      <c r="CI74" s="125"/>
      <c r="CJ74" s="4"/>
      <c r="CK74" s="4"/>
      <c r="CL74" s="4"/>
      <c r="CM74" s="4"/>
      <c r="CN74" s="4"/>
      <c r="CO74" s="125"/>
      <c r="CP74" s="4"/>
      <c r="CQ74" s="4"/>
      <c r="CR74" s="4"/>
      <c r="CS74" s="4"/>
      <c r="CT74" s="4"/>
      <c r="CU74" s="125"/>
      <c r="CV74" s="4"/>
      <c r="CW74" s="4"/>
      <c r="CX74" s="4"/>
      <c r="CY74" s="4"/>
      <c r="CZ74" s="4"/>
      <c r="DA74" s="125"/>
      <c r="DB74" s="4"/>
      <c r="DC74" s="4"/>
      <c r="DD74" s="4"/>
      <c r="DE74" s="4"/>
      <c r="DF74" s="4"/>
      <c r="DG74" s="125"/>
      <c r="DH74" s="4"/>
      <c r="DI74" s="4"/>
      <c r="DJ74" s="4"/>
      <c r="DK74" s="4"/>
      <c r="DL74" s="4"/>
      <c r="DM74" s="125"/>
      <c r="DN74" s="4"/>
      <c r="DO74" s="4"/>
      <c r="DP74" s="4"/>
      <c r="DQ74" s="4"/>
      <c r="DR74" s="4"/>
      <c r="DS74" s="125"/>
      <c r="DT74" s="4"/>
      <c r="DU74" s="4"/>
      <c r="DV74" s="4"/>
      <c r="DW74" s="4"/>
      <c r="DX74" s="4"/>
      <c r="DY74" s="125"/>
      <c r="DZ74" s="4"/>
      <c r="EA74" s="4"/>
      <c r="EB74" s="4"/>
      <c r="EC74" s="4"/>
      <c r="ED74" s="4"/>
      <c r="EG74" s="4"/>
      <c r="EH74" s="4"/>
      <c r="EI74" s="4"/>
    </row>
    <row r="75" spans="1:139">
      <c r="A75" s="44"/>
      <c r="B75" s="44"/>
      <c r="C75" s="44"/>
      <c r="D75" s="4"/>
      <c r="E75" s="22"/>
      <c r="F75" s="4"/>
      <c r="G75" s="4"/>
      <c r="H75" s="4"/>
      <c r="I75" s="4"/>
      <c r="J75" s="125"/>
      <c r="K75" s="4"/>
      <c r="L75" s="193"/>
      <c r="M75" s="193"/>
      <c r="N75" s="193"/>
      <c r="O75" s="193"/>
      <c r="P75" s="193"/>
      <c r="Q75" s="125"/>
      <c r="R75" s="4"/>
      <c r="S75" s="4"/>
      <c r="T75" s="4"/>
      <c r="U75" s="4"/>
      <c r="V75" s="125"/>
      <c r="W75" s="4"/>
      <c r="X75" s="4"/>
      <c r="Y75" s="4"/>
      <c r="Z75" s="125"/>
      <c r="AA75" s="4"/>
      <c r="AB75" s="4"/>
      <c r="AC75" s="4"/>
      <c r="AD75" s="4"/>
      <c r="AE75" s="125"/>
      <c r="AF75" s="125"/>
      <c r="AG75" s="124"/>
      <c r="AH75" s="161"/>
      <c r="AI75" s="162"/>
      <c r="AJ75" s="163"/>
      <c r="AK75" s="163"/>
      <c r="AL75" s="163"/>
      <c r="AM75" s="163"/>
      <c r="AN75" s="125"/>
      <c r="AO75" s="4"/>
      <c r="AP75" s="4"/>
      <c r="AQ75" s="4"/>
      <c r="AR75" s="4"/>
      <c r="AS75" s="125"/>
      <c r="AT75" s="4"/>
      <c r="AU75" s="4"/>
      <c r="AV75" s="4"/>
      <c r="AW75" s="4"/>
      <c r="AX75" s="4"/>
      <c r="AY75" s="125"/>
      <c r="AZ75" s="4"/>
      <c r="BA75" s="4"/>
      <c r="BB75" s="4"/>
      <c r="BC75" s="4"/>
      <c r="BD75" s="4"/>
      <c r="BE75" s="125"/>
      <c r="BF75" s="4"/>
      <c r="BG75" s="4"/>
      <c r="BH75" s="4"/>
      <c r="BI75" s="4"/>
      <c r="BJ75" s="4"/>
      <c r="BK75" s="125"/>
      <c r="BL75" s="4"/>
      <c r="BM75" s="4"/>
      <c r="BN75" s="4"/>
      <c r="BO75" s="4"/>
      <c r="BP75" s="4"/>
      <c r="BQ75" s="125"/>
      <c r="BR75" s="4"/>
      <c r="BS75" s="4"/>
      <c r="BT75" s="4"/>
      <c r="BU75" s="4"/>
      <c r="BV75" s="4"/>
      <c r="BW75" s="125"/>
      <c r="BX75" s="4"/>
      <c r="BY75" s="4"/>
      <c r="BZ75" s="4"/>
      <c r="CA75" s="4"/>
      <c r="CB75" s="4"/>
      <c r="CC75" s="125"/>
      <c r="CD75" s="4"/>
      <c r="CE75" s="4"/>
      <c r="CF75" s="4"/>
      <c r="CG75" s="4"/>
      <c r="CH75" s="4"/>
      <c r="CI75" s="125"/>
      <c r="CJ75" s="4"/>
      <c r="CK75" s="4"/>
      <c r="CL75" s="4"/>
      <c r="CM75" s="4"/>
      <c r="CN75" s="4"/>
      <c r="CO75" s="125"/>
      <c r="CP75" s="4"/>
      <c r="CQ75" s="4"/>
      <c r="CR75" s="4"/>
      <c r="CS75" s="4"/>
      <c r="CT75" s="4"/>
      <c r="CU75" s="125"/>
      <c r="CV75" s="4"/>
      <c r="CW75" s="4"/>
      <c r="CX75" s="4"/>
      <c r="CY75" s="4"/>
      <c r="CZ75" s="4"/>
      <c r="DA75" s="125"/>
      <c r="DB75" s="4"/>
      <c r="DC75" s="4"/>
      <c r="DD75" s="4"/>
      <c r="DE75" s="4"/>
      <c r="DF75" s="4"/>
      <c r="DG75" s="125"/>
      <c r="DH75" s="4"/>
      <c r="DI75" s="4"/>
      <c r="DJ75" s="4"/>
      <c r="DK75" s="4"/>
      <c r="DL75" s="4"/>
      <c r="DM75" s="125"/>
      <c r="DN75" s="4"/>
      <c r="DO75" s="4"/>
      <c r="DP75" s="4"/>
      <c r="DQ75" s="4"/>
      <c r="DR75" s="4"/>
      <c r="DS75" s="125"/>
      <c r="DT75" s="4"/>
      <c r="DU75" s="4"/>
      <c r="DV75" s="4"/>
      <c r="DW75" s="4"/>
      <c r="DX75" s="4"/>
      <c r="DY75" s="125"/>
      <c r="DZ75" s="4"/>
      <c r="EA75" s="4"/>
      <c r="EB75" s="4"/>
      <c r="EC75" s="4"/>
      <c r="ED75" s="4"/>
      <c r="EG75" s="4"/>
      <c r="EH75" s="4"/>
      <c r="EI75" s="4"/>
    </row>
    <row r="76" spans="1:139">
      <c r="A76" s="44"/>
      <c r="B76" s="44"/>
      <c r="C76" s="44"/>
      <c r="D76" s="4"/>
      <c r="E76" s="22"/>
      <c r="F76" s="4"/>
      <c r="G76" s="4"/>
      <c r="H76" s="4"/>
      <c r="I76" s="4"/>
      <c r="J76" s="125"/>
      <c r="K76" s="4"/>
      <c r="L76" s="193"/>
      <c r="M76" s="193"/>
      <c r="N76" s="193"/>
      <c r="O76" s="193"/>
      <c r="P76" s="193"/>
      <c r="Q76" s="125"/>
      <c r="R76" s="4"/>
      <c r="S76" s="4"/>
      <c r="T76" s="4"/>
      <c r="U76" s="4"/>
      <c r="V76" s="125"/>
      <c r="W76" s="4"/>
      <c r="X76" s="4"/>
      <c r="Y76" s="4"/>
      <c r="Z76" s="125"/>
      <c r="AA76" s="4"/>
      <c r="AB76" s="4"/>
      <c r="AC76" s="4"/>
      <c r="AD76" s="4"/>
      <c r="AE76" s="125"/>
      <c r="AF76" s="125"/>
      <c r="AG76" s="124"/>
      <c r="AH76" s="161"/>
      <c r="AI76" s="162"/>
      <c r="AJ76" s="163"/>
      <c r="AK76" s="163"/>
      <c r="AL76" s="163"/>
      <c r="AM76" s="163"/>
      <c r="AN76" s="125"/>
      <c r="AO76" s="4"/>
      <c r="AP76" s="4"/>
      <c r="AQ76" s="4"/>
      <c r="AR76" s="4"/>
      <c r="AS76" s="125"/>
      <c r="AT76" s="4"/>
      <c r="AU76" s="4"/>
      <c r="AV76" s="4"/>
      <c r="AW76" s="4"/>
      <c r="AX76" s="4"/>
      <c r="AY76" s="125"/>
      <c r="AZ76" s="4"/>
      <c r="BA76" s="4"/>
      <c r="BB76" s="4"/>
      <c r="BC76" s="4"/>
      <c r="BD76" s="4"/>
      <c r="BE76" s="125"/>
      <c r="BF76" s="4"/>
      <c r="BG76" s="4"/>
      <c r="BH76" s="4"/>
      <c r="BI76" s="4"/>
      <c r="BJ76" s="4"/>
      <c r="BK76" s="125"/>
      <c r="BL76" s="4"/>
      <c r="BM76" s="4"/>
      <c r="BN76" s="4"/>
      <c r="BO76" s="4"/>
      <c r="BP76" s="4"/>
      <c r="BQ76" s="125"/>
      <c r="BR76" s="4"/>
      <c r="BS76" s="4"/>
      <c r="BT76" s="4"/>
      <c r="BU76" s="4"/>
      <c r="BV76" s="4"/>
      <c r="BW76" s="125"/>
      <c r="BX76" s="4"/>
      <c r="BY76" s="4"/>
      <c r="BZ76" s="4"/>
      <c r="CA76" s="4"/>
      <c r="CB76" s="4"/>
      <c r="CC76" s="125"/>
      <c r="CD76" s="4"/>
      <c r="CE76" s="4"/>
      <c r="CF76" s="4"/>
      <c r="CG76" s="4"/>
      <c r="CH76" s="4"/>
      <c r="CI76" s="125"/>
      <c r="CJ76" s="4"/>
      <c r="CK76" s="4"/>
      <c r="CL76" s="4"/>
      <c r="CM76" s="4"/>
      <c r="CN76" s="4"/>
      <c r="CO76" s="125"/>
      <c r="CP76" s="4"/>
      <c r="CQ76" s="4"/>
      <c r="CR76" s="4"/>
      <c r="CS76" s="4"/>
      <c r="CT76" s="4"/>
      <c r="CU76" s="125"/>
      <c r="CV76" s="4"/>
      <c r="CW76" s="4"/>
      <c r="CX76" s="4"/>
      <c r="CY76" s="4"/>
      <c r="CZ76" s="4"/>
      <c r="DA76" s="125"/>
      <c r="DB76" s="4"/>
      <c r="DC76" s="4"/>
      <c r="DD76" s="4"/>
      <c r="DE76" s="4"/>
      <c r="DF76" s="4"/>
      <c r="DG76" s="125"/>
      <c r="DH76" s="4"/>
      <c r="DI76" s="4"/>
      <c r="DJ76" s="4"/>
      <c r="DK76" s="4"/>
      <c r="DL76" s="4"/>
      <c r="DM76" s="125"/>
      <c r="DN76" s="4"/>
      <c r="DO76" s="4"/>
      <c r="DP76" s="4"/>
      <c r="DQ76" s="4"/>
      <c r="DR76" s="4"/>
      <c r="DS76" s="125"/>
      <c r="DT76" s="4"/>
      <c r="DU76" s="4"/>
      <c r="DV76" s="4"/>
      <c r="DW76" s="4"/>
      <c r="DX76" s="4"/>
      <c r="DY76" s="125"/>
      <c r="DZ76" s="4"/>
      <c r="EA76" s="4"/>
      <c r="EB76" s="4"/>
      <c r="EC76" s="4"/>
      <c r="ED76" s="4"/>
      <c r="EG76" s="4"/>
      <c r="EH76" s="4"/>
      <c r="EI76" s="4"/>
    </row>
    <row r="77" spans="1:139">
      <c r="A77" s="44"/>
      <c r="B77" s="44"/>
      <c r="C77" s="44"/>
      <c r="D77" s="4"/>
      <c r="E77" s="22"/>
      <c r="F77" s="4"/>
      <c r="G77" s="4"/>
      <c r="H77" s="4"/>
      <c r="I77" s="4"/>
      <c r="J77" s="125"/>
      <c r="K77" s="4"/>
      <c r="L77" s="193"/>
      <c r="M77" s="193"/>
      <c r="N77" s="193"/>
      <c r="O77" s="193"/>
      <c r="P77" s="193"/>
      <c r="Q77" s="125"/>
      <c r="R77" s="4"/>
      <c r="S77" s="4"/>
      <c r="T77" s="4"/>
      <c r="U77" s="4"/>
      <c r="V77" s="125"/>
      <c r="W77" s="4"/>
      <c r="X77" s="4"/>
      <c r="Y77" s="4"/>
      <c r="Z77" s="125"/>
      <c r="AA77" s="4"/>
      <c r="AB77" s="4"/>
      <c r="AC77" s="4"/>
      <c r="AD77" s="4"/>
      <c r="AE77" s="125"/>
      <c r="AF77" s="125"/>
      <c r="AG77" s="124"/>
      <c r="AH77" s="161"/>
      <c r="AI77" s="162"/>
      <c r="AJ77" s="163"/>
      <c r="AK77" s="163"/>
      <c r="AL77" s="163"/>
      <c r="AM77" s="163"/>
      <c r="AN77" s="125"/>
      <c r="AO77" s="4"/>
      <c r="AP77" s="4"/>
      <c r="AQ77" s="4"/>
      <c r="AR77" s="4"/>
      <c r="AS77" s="125"/>
      <c r="AT77" s="4"/>
      <c r="AU77" s="4"/>
      <c r="AV77" s="4"/>
      <c r="AW77" s="4"/>
      <c r="AX77" s="4"/>
      <c r="AY77" s="125"/>
      <c r="AZ77" s="4"/>
      <c r="BA77" s="4"/>
      <c r="BB77" s="4"/>
      <c r="BC77" s="4"/>
      <c r="BD77" s="4"/>
      <c r="BE77" s="125"/>
      <c r="BF77" s="4"/>
      <c r="BG77" s="4"/>
      <c r="BH77" s="4"/>
      <c r="BI77" s="4"/>
      <c r="BJ77" s="4"/>
      <c r="BK77" s="125"/>
      <c r="BL77" s="4"/>
      <c r="BM77" s="4"/>
      <c r="BN77" s="4"/>
      <c r="BO77" s="4"/>
      <c r="BP77" s="4"/>
      <c r="BQ77" s="125"/>
      <c r="BR77" s="4"/>
      <c r="BS77" s="4"/>
      <c r="BT77" s="4"/>
      <c r="BU77" s="4"/>
      <c r="BV77" s="4"/>
      <c r="BW77" s="125"/>
      <c r="BX77" s="4"/>
      <c r="BY77" s="4"/>
      <c r="BZ77" s="4"/>
      <c r="CA77" s="4"/>
      <c r="CB77" s="4"/>
      <c r="CC77" s="125"/>
      <c r="CD77" s="4"/>
      <c r="CE77" s="4"/>
      <c r="CF77" s="4"/>
      <c r="CG77" s="4"/>
      <c r="CH77" s="4"/>
      <c r="CI77" s="125"/>
      <c r="CJ77" s="4"/>
      <c r="CK77" s="4"/>
      <c r="CL77" s="4"/>
      <c r="CM77" s="4"/>
      <c r="CN77" s="4"/>
      <c r="CO77" s="125"/>
      <c r="CP77" s="4"/>
      <c r="CQ77" s="4"/>
      <c r="CR77" s="4"/>
      <c r="CS77" s="4"/>
      <c r="CT77" s="4"/>
      <c r="CU77" s="125"/>
      <c r="CV77" s="4"/>
      <c r="CW77" s="4"/>
      <c r="CX77" s="4"/>
      <c r="CY77" s="4"/>
      <c r="CZ77" s="4"/>
      <c r="DA77" s="125"/>
      <c r="DB77" s="4"/>
      <c r="DC77" s="4"/>
      <c r="DD77" s="4"/>
      <c r="DE77" s="4"/>
      <c r="DF77" s="4"/>
      <c r="DG77" s="125"/>
      <c r="DH77" s="4"/>
      <c r="DI77" s="4"/>
      <c r="DJ77" s="4"/>
      <c r="DK77" s="4"/>
      <c r="DL77" s="4"/>
      <c r="DM77" s="125"/>
      <c r="DN77" s="4"/>
      <c r="DO77" s="4"/>
      <c r="DP77" s="4"/>
      <c r="DQ77" s="4"/>
      <c r="DR77" s="4"/>
      <c r="DS77" s="125"/>
      <c r="DT77" s="4"/>
      <c r="DU77" s="4"/>
      <c r="DV77" s="4"/>
      <c r="DW77" s="4"/>
      <c r="DX77" s="4"/>
      <c r="DY77" s="125"/>
      <c r="DZ77" s="4"/>
      <c r="EA77" s="4"/>
      <c r="EB77" s="4"/>
      <c r="EC77" s="4"/>
      <c r="ED77" s="4"/>
      <c r="EG77" s="4"/>
      <c r="EH77" s="4"/>
      <c r="EI77" s="4"/>
    </row>
    <row r="78" spans="1:139">
      <c r="A78" s="44"/>
      <c r="B78" s="44"/>
      <c r="C78" s="44"/>
      <c r="D78" s="4"/>
      <c r="E78" s="22"/>
      <c r="F78" s="4"/>
      <c r="G78" s="4"/>
      <c r="H78" s="4"/>
      <c r="I78" s="4"/>
      <c r="J78" s="125"/>
      <c r="K78" s="4"/>
      <c r="L78" s="193"/>
      <c r="M78" s="193"/>
      <c r="N78" s="193"/>
      <c r="O78" s="193"/>
      <c r="P78" s="193"/>
      <c r="Q78" s="125"/>
      <c r="R78" s="4"/>
      <c r="S78" s="4"/>
      <c r="T78" s="4"/>
      <c r="U78" s="4"/>
      <c r="V78" s="125"/>
      <c r="W78" s="4"/>
      <c r="X78" s="4"/>
      <c r="Y78" s="4"/>
      <c r="Z78" s="125"/>
      <c r="AA78" s="4"/>
      <c r="AB78" s="4"/>
      <c r="AC78" s="4"/>
      <c r="AD78" s="4"/>
      <c r="AE78" s="125"/>
      <c r="AF78" s="125"/>
      <c r="AG78" s="124"/>
      <c r="AH78" s="161"/>
      <c r="AI78" s="162"/>
      <c r="AJ78" s="163"/>
      <c r="AK78" s="163"/>
      <c r="AL78" s="163"/>
      <c r="AM78" s="163"/>
      <c r="AN78" s="125"/>
      <c r="AO78" s="4"/>
      <c r="AP78" s="4"/>
      <c r="AQ78" s="4"/>
      <c r="AR78" s="4"/>
      <c r="AS78" s="125"/>
      <c r="AT78" s="4"/>
      <c r="AU78" s="4"/>
      <c r="AV78" s="4"/>
      <c r="AW78" s="4"/>
      <c r="AX78" s="4"/>
      <c r="AY78" s="125"/>
      <c r="AZ78" s="4"/>
      <c r="BA78" s="4"/>
      <c r="BB78" s="4"/>
      <c r="BC78" s="4"/>
      <c r="BD78" s="4"/>
      <c r="BE78" s="125"/>
      <c r="BF78" s="4"/>
      <c r="BG78" s="4"/>
      <c r="BH78" s="4"/>
      <c r="BI78" s="4"/>
      <c r="BJ78" s="4"/>
      <c r="BK78" s="125"/>
      <c r="BL78" s="4"/>
      <c r="BM78" s="4"/>
      <c r="BN78" s="4"/>
      <c r="BO78" s="4"/>
      <c r="BP78" s="4"/>
      <c r="BQ78" s="125"/>
      <c r="BR78" s="4"/>
      <c r="BS78" s="4"/>
      <c r="BT78" s="4"/>
      <c r="BU78" s="4"/>
      <c r="BV78" s="4"/>
      <c r="BW78" s="125"/>
      <c r="BX78" s="4"/>
      <c r="BY78" s="4"/>
      <c r="BZ78" s="4"/>
      <c r="CA78" s="4"/>
      <c r="CB78" s="4"/>
      <c r="CC78" s="125"/>
      <c r="CD78" s="4"/>
      <c r="CE78" s="4"/>
      <c r="CF78" s="4"/>
      <c r="CG78" s="4"/>
      <c r="CH78" s="4"/>
      <c r="CI78" s="125"/>
      <c r="CJ78" s="4"/>
      <c r="CK78" s="4"/>
      <c r="CL78" s="4"/>
      <c r="CM78" s="4"/>
      <c r="CN78" s="4"/>
      <c r="CO78" s="125"/>
      <c r="CP78" s="4"/>
      <c r="CQ78" s="4"/>
      <c r="CR78" s="4"/>
      <c r="CS78" s="4"/>
      <c r="CT78" s="4"/>
      <c r="CU78" s="125"/>
      <c r="CV78" s="4"/>
      <c r="CW78" s="4"/>
      <c r="CX78" s="4"/>
      <c r="CY78" s="4"/>
      <c r="CZ78" s="4"/>
      <c r="DA78" s="125"/>
      <c r="DB78" s="4"/>
      <c r="DC78" s="4"/>
      <c r="DD78" s="4"/>
      <c r="DE78" s="4"/>
      <c r="DF78" s="4"/>
      <c r="DG78" s="125"/>
      <c r="DH78" s="4"/>
      <c r="DI78" s="4"/>
      <c r="DJ78" s="4"/>
      <c r="DK78" s="4"/>
      <c r="DL78" s="4"/>
      <c r="DM78" s="125"/>
      <c r="DN78" s="4"/>
      <c r="DO78" s="4"/>
      <c r="DP78" s="4"/>
      <c r="DQ78" s="4"/>
      <c r="DR78" s="4"/>
      <c r="DS78" s="125"/>
      <c r="DT78" s="4"/>
      <c r="DU78" s="4"/>
      <c r="DV78" s="4"/>
      <c r="DW78" s="4"/>
      <c r="DX78" s="4"/>
      <c r="DY78" s="125"/>
      <c r="DZ78" s="4"/>
      <c r="EA78" s="4"/>
      <c r="EB78" s="4"/>
      <c r="EC78" s="4"/>
      <c r="ED78" s="4"/>
      <c r="EG78" s="4"/>
      <c r="EH78" s="4"/>
      <c r="EI78" s="4"/>
    </row>
    <row r="79" spans="1:139">
      <c r="A79" s="44"/>
      <c r="B79" s="44"/>
      <c r="C79" s="45"/>
      <c r="D79" s="4"/>
      <c r="E79" s="22"/>
      <c r="F79" s="4"/>
      <c r="G79" s="4"/>
      <c r="H79" s="4"/>
      <c r="I79" s="4"/>
      <c r="J79" s="125"/>
      <c r="K79" s="4"/>
      <c r="L79" s="193"/>
      <c r="M79" s="193"/>
      <c r="N79" s="193"/>
      <c r="O79" s="193"/>
      <c r="P79" s="193"/>
      <c r="Q79" s="125"/>
      <c r="R79" s="4"/>
      <c r="S79" s="4"/>
      <c r="T79" s="4"/>
      <c r="U79" s="4"/>
      <c r="V79" s="125"/>
      <c r="W79" s="4"/>
      <c r="X79" s="4"/>
      <c r="Y79" s="4"/>
      <c r="Z79" s="125"/>
      <c r="AA79" s="4"/>
      <c r="AB79" s="4"/>
      <c r="AC79" s="4"/>
      <c r="AD79" s="4"/>
      <c r="AE79" s="125"/>
      <c r="AF79" s="125"/>
      <c r="AG79" s="124"/>
      <c r="AH79" s="161"/>
      <c r="AI79" s="162"/>
      <c r="AJ79" s="163"/>
      <c r="AK79" s="163"/>
      <c r="AL79" s="163"/>
      <c r="AM79" s="163"/>
      <c r="AN79" s="125"/>
      <c r="AO79" s="4"/>
      <c r="AP79" s="4"/>
      <c r="AQ79" s="4"/>
      <c r="AR79" s="4"/>
      <c r="AS79" s="125"/>
      <c r="AT79" s="4"/>
      <c r="AU79" s="4"/>
      <c r="AV79" s="4"/>
      <c r="AW79" s="4"/>
      <c r="AX79" s="4"/>
      <c r="AY79" s="125"/>
      <c r="AZ79" s="4"/>
      <c r="BA79" s="4"/>
      <c r="BB79" s="4"/>
      <c r="BC79" s="4"/>
      <c r="BD79" s="4"/>
      <c r="BE79" s="125"/>
      <c r="BF79" s="4"/>
      <c r="BG79" s="4"/>
      <c r="BH79" s="4"/>
      <c r="BI79" s="4"/>
      <c r="BJ79" s="4"/>
      <c r="BK79" s="125"/>
      <c r="BL79" s="4"/>
      <c r="BM79" s="4"/>
      <c r="BN79" s="4"/>
      <c r="BO79" s="4"/>
      <c r="BP79" s="4"/>
      <c r="BQ79" s="125"/>
      <c r="BR79" s="4"/>
      <c r="BS79" s="4"/>
      <c r="BT79" s="4"/>
      <c r="BU79" s="4"/>
      <c r="BV79" s="4"/>
      <c r="BW79" s="125"/>
      <c r="BX79" s="4"/>
      <c r="BY79" s="4"/>
      <c r="BZ79" s="4"/>
      <c r="CA79" s="4"/>
      <c r="CB79" s="4"/>
      <c r="CC79" s="125"/>
      <c r="CD79" s="4"/>
      <c r="CE79" s="4"/>
      <c r="CF79" s="4"/>
      <c r="CG79" s="4"/>
      <c r="CH79" s="4"/>
      <c r="CI79" s="125"/>
      <c r="CJ79" s="4"/>
      <c r="CK79" s="4"/>
      <c r="CL79" s="4"/>
      <c r="CM79" s="4"/>
      <c r="CN79" s="4"/>
      <c r="CO79" s="125"/>
      <c r="CP79" s="4"/>
      <c r="CQ79" s="4"/>
      <c r="CR79" s="4"/>
      <c r="CS79" s="4"/>
      <c r="CT79" s="4"/>
      <c r="CU79" s="125"/>
      <c r="CV79" s="4"/>
      <c r="CW79" s="4"/>
      <c r="CX79" s="4"/>
      <c r="CY79" s="4"/>
      <c r="CZ79" s="4"/>
      <c r="DA79" s="125"/>
      <c r="DB79" s="4"/>
      <c r="DC79" s="4"/>
      <c r="DD79" s="4"/>
      <c r="DE79" s="4"/>
      <c r="DF79" s="4"/>
      <c r="DG79" s="125"/>
      <c r="DH79" s="4"/>
      <c r="DI79" s="4"/>
      <c r="DJ79" s="4"/>
      <c r="DK79" s="4"/>
      <c r="DL79" s="4"/>
      <c r="DM79" s="125"/>
      <c r="DN79" s="4"/>
      <c r="DO79" s="4"/>
      <c r="DP79" s="4"/>
      <c r="DQ79" s="4"/>
      <c r="DR79" s="4"/>
      <c r="DS79" s="125"/>
      <c r="DT79" s="4"/>
      <c r="DU79" s="4"/>
      <c r="DV79" s="4"/>
      <c r="DW79" s="4"/>
      <c r="DX79" s="4"/>
      <c r="DY79" s="125"/>
      <c r="DZ79" s="4"/>
      <c r="EA79" s="4"/>
      <c r="EB79" s="4"/>
      <c r="EC79" s="4"/>
      <c r="ED79" s="4"/>
      <c r="EG79" s="4"/>
      <c r="EH79" s="4"/>
      <c r="EI79" s="4"/>
    </row>
    <row r="80" spans="1:139">
      <c r="A80" s="44"/>
      <c r="B80" s="44"/>
      <c r="C80" s="45"/>
      <c r="D80" s="4"/>
      <c r="E80" s="22"/>
      <c r="F80" s="4"/>
      <c r="G80" s="4"/>
      <c r="H80" s="4"/>
      <c r="I80" s="4"/>
      <c r="J80" s="125"/>
      <c r="K80" s="4"/>
      <c r="L80" s="193"/>
      <c r="M80" s="193"/>
      <c r="N80" s="193"/>
      <c r="O80" s="193"/>
      <c r="P80" s="193"/>
      <c r="Q80" s="125"/>
      <c r="R80" s="4"/>
      <c r="S80" s="4"/>
      <c r="T80" s="4"/>
      <c r="U80" s="4"/>
      <c r="V80" s="125"/>
      <c r="W80" s="4"/>
      <c r="X80" s="4"/>
      <c r="Y80" s="4"/>
      <c r="Z80" s="125"/>
      <c r="AA80" s="4"/>
      <c r="AB80" s="4"/>
      <c r="AC80" s="4"/>
      <c r="AD80" s="4"/>
      <c r="AE80" s="125"/>
      <c r="AF80" s="125"/>
      <c r="AG80" s="124"/>
      <c r="AH80" s="161"/>
      <c r="AI80" s="162"/>
      <c r="AJ80" s="163"/>
      <c r="AK80" s="163"/>
      <c r="AL80" s="163"/>
      <c r="AM80" s="163"/>
      <c r="AN80" s="125"/>
      <c r="AO80" s="4"/>
      <c r="AP80" s="4"/>
      <c r="AQ80" s="4"/>
      <c r="AR80" s="4"/>
      <c r="AS80" s="125"/>
      <c r="AT80" s="4"/>
      <c r="AU80" s="4"/>
      <c r="AV80" s="4"/>
      <c r="AW80" s="4"/>
      <c r="AX80" s="4"/>
      <c r="AY80" s="125"/>
      <c r="AZ80" s="4"/>
      <c r="BA80" s="4"/>
      <c r="BB80" s="4"/>
      <c r="BC80" s="4"/>
      <c r="BD80" s="4"/>
      <c r="BE80" s="125"/>
      <c r="BF80" s="4"/>
      <c r="BG80" s="4"/>
      <c r="BH80" s="4"/>
      <c r="BI80" s="4"/>
      <c r="BJ80" s="4"/>
      <c r="BK80" s="125"/>
      <c r="BL80" s="4"/>
      <c r="BM80" s="4"/>
      <c r="BN80" s="4"/>
      <c r="BO80" s="4"/>
      <c r="BP80" s="4"/>
      <c r="BQ80" s="125"/>
      <c r="BR80" s="4"/>
      <c r="BS80" s="4"/>
      <c r="BT80" s="4"/>
      <c r="BU80" s="4"/>
      <c r="BV80" s="4"/>
      <c r="BW80" s="125"/>
      <c r="BX80" s="4"/>
      <c r="BY80" s="4"/>
      <c r="BZ80" s="4"/>
      <c r="CA80" s="4"/>
      <c r="CB80" s="4"/>
      <c r="CC80" s="125"/>
      <c r="CD80" s="4"/>
      <c r="CE80" s="4"/>
      <c r="CF80" s="4"/>
      <c r="CG80" s="4"/>
      <c r="CH80" s="4"/>
      <c r="CI80" s="125"/>
      <c r="CJ80" s="4"/>
      <c r="CK80" s="4"/>
      <c r="CL80" s="4"/>
      <c r="CM80" s="4"/>
      <c r="CN80" s="4"/>
      <c r="CO80" s="125"/>
      <c r="CP80" s="4"/>
      <c r="CQ80" s="4"/>
      <c r="CR80" s="4"/>
      <c r="CS80" s="4"/>
      <c r="CT80" s="4"/>
      <c r="CU80" s="125"/>
      <c r="CV80" s="4"/>
      <c r="CW80" s="4"/>
      <c r="CX80" s="4"/>
      <c r="CY80" s="4"/>
      <c r="CZ80" s="4"/>
      <c r="DA80" s="125"/>
      <c r="DB80" s="4"/>
      <c r="DC80" s="4"/>
      <c r="DD80" s="4"/>
      <c r="DE80" s="4"/>
      <c r="DF80" s="4"/>
      <c r="DG80" s="125"/>
      <c r="DH80" s="4"/>
      <c r="DI80" s="4"/>
      <c r="DJ80" s="4"/>
      <c r="DK80" s="4"/>
      <c r="DL80" s="4"/>
      <c r="DM80" s="125"/>
      <c r="DN80" s="4"/>
      <c r="DO80" s="4"/>
      <c r="DP80" s="4"/>
      <c r="DQ80" s="4"/>
      <c r="DR80" s="4"/>
      <c r="DS80" s="125"/>
      <c r="DT80" s="4"/>
      <c r="DU80" s="4"/>
      <c r="DV80" s="4"/>
      <c r="DW80" s="4"/>
      <c r="DX80" s="4"/>
      <c r="DY80" s="125"/>
      <c r="DZ80" s="4"/>
      <c r="EA80" s="4"/>
      <c r="EB80" s="4"/>
      <c r="EC80" s="4"/>
      <c r="ED80" s="4"/>
      <c r="EG80" s="4"/>
      <c r="EH80" s="4"/>
      <c r="EI80" s="4"/>
    </row>
    <row r="81" spans="1:139">
      <c r="A81" s="44"/>
      <c r="B81" s="44"/>
      <c r="C81" s="45"/>
      <c r="D81" s="4"/>
      <c r="E81" s="22"/>
      <c r="F81" s="4"/>
      <c r="G81" s="4"/>
      <c r="H81" s="4"/>
      <c r="I81" s="4"/>
      <c r="J81" s="125"/>
      <c r="K81" s="4"/>
      <c r="L81" s="193"/>
      <c r="M81" s="193"/>
      <c r="N81" s="193"/>
      <c r="O81" s="193"/>
      <c r="P81" s="193"/>
      <c r="Q81" s="125"/>
      <c r="R81" s="4"/>
      <c r="S81" s="4"/>
      <c r="T81" s="4"/>
      <c r="U81" s="4"/>
      <c r="V81" s="125"/>
      <c r="W81" s="4"/>
      <c r="X81" s="4"/>
      <c r="Y81" s="4"/>
      <c r="Z81" s="125"/>
      <c r="AA81" s="4"/>
      <c r="AB81" s="4"/>
      <c r="AC81" s="4"/>
      <c r="AD81" s="4"/>
      <c r="AE81" s="125"/>
      <c r="AF81" s="125"/>
      <c r="AG81" s="124"/>
      <c r="AH81" s="161"/>
      <c r="AI81" s="162"/>
      <c r="AJ81" s="163"/>
      <c r="AK81" s="163"/>
      <c r="AL81" s="163"/>
      <c r="AM81" s="163"/>
      <c r="AN81" s="125"/>
      <c r="AO81" s="4"/>
      <c r="AP81" s="4"/>
      <c r="AQ81" s="4"/>
      <c r="AR81" s="4"/>
      <c r="AS81" s="125"/>
      <c r="AT81" s="4"/>
      <c r="AU81" s="4"/>
      <c r="AV81" s="4"/>
      <c r="AW81" s="4"/>
      <c r="AX81" s="4"/>
      <c r="AY81" s="125"/>
      <c r="AZ81" s="4"/>
      <c r="BA81" s="4"/>
      <c r="BB81" s="4"/>
      <c r="BC81" s="4"/>
      <c r="BD81" s="4"/>
      <c r="BE81" s="125"/>
      <c r="BF81" s="4"/>
      <c r="BG81" s="4"/>
      <c r="BH81" s="4"/>
      <c r="BI81" s="4"/>
      <c r="BJ81" s="4"/>
      <c r="BK81" s="125"/>
      <c r="BL81" s="4"/>
      <c r="BM81" s="4"/>
      <c r="BN81" s="4"/>
      <c r="BO81" s="4"/>
      <c r="BP81" s="4"/>
      <c r="BQ81" s="125"/>
      <c r="BR81" s="4"/>
      <c r="BS81" s="4"/>
      <c r="BT81" s="4"/>
      <c r="BU81" s="4"/>
      <c r="BV81" s="4"/>
      <c r="BW81" s="125"/>
      <c r="BX81" s="4"/>
      <c r="BY81" s="4"/>
      <c r="BZ81" s="4"/>
      <c r="CA81" s="4"/>
      <c r="CB81" s="4"/>
      <c r="CC81" s="125"/>
      <c r="CD81" s="4"/>
      <c r="CE81" s="4"/>
      <c r="CF81" s="4"/>
      <c r="CG81" s="4"/>
      <c r="CH81" s="4"/>
      <c r="CI81" s="125"/>
      <c r="CJ81" s="4"/>
      <c r="CK81" s="4"/>
      <c r="CL81" s="4"/>
      <c r="CM81" s="4"/>
      <c r="CN81" s="4"/>
      <c r="CO81" s="125"/>
      <c r="CP81" s="4"/>
      <c r="CQ81" s="4"/>
      <c r="CR81" s="4"/>
      <c r="CS81" s="4"/>
      <c r="CT81" s="4"/>
      <c r="CU81" s="125"/>
      <c r="CV81" s="4"/>
      <c r="CW81" s="4"/>
      <c r="CX81" s="4"/>
      <c r="CY81" s="4"/>
      <c r="CZ81" s="4"/>
      <c r="DA81" s="125"/>
      <c r="DB81" s="4"/>
      <c r="DC81" s="4"/>
      <c r="DD81" s="4"/>
      <c r="DE81" s="4"/>
      <c r="DF81" s="4"/>
      <c r="DG81" s="125"/>
      <c r="DH81" s="4"/>
      <c r="DI81" s="4"/>
      <c r="DJ81" s="4"/>
      <c r="DK81" s="4"/>
      <c r="DL81" s="4"/>
      <c r="DM81" s="125"/>
      <c r="DN81" s="4"/>
      <c r="DO81" s="4"/>
      <c r="DP81" s="4"/>
      <c r="DQ81" s="4"/>
      <c r="DR81" s="4"/>
      <c r="DS81" s="125"/>
      <c r="DT81" s="4"/>
      <c r="DU81" s="4"/>
      <c r="DV81" s="4"/>
      <c r="DW81" s="4"/>
      <c r="DX81" s="4"/>
      <c r="DY81" s="125"/>
      <c r="DZ81" s="4"/>
      <c r="EA81" s="4"/>
      <c r="EB81" s="4"/>
      <c r="EC81" s="4"/>
      <c r="ED81" s="4"/>
      <c r="EG81" s="4"/>
      <c r="EH81" s="4"/>
      <c r="EI81" s="4"/>
    </row>
    <row r="82" spans="1:139">
      <c r="A82" s="44"/>
      <c r="B82" s="44"/>
      <c r="C82" s="45"/>
      <c r="D82" s="4"/>
      <c r="E82" s="22"/>
      <c r="F82" s="4"/>
      <c r="G82" s="4"/>
      <c r="H82" s="4"/>
      <c r="I82" s="4"/>
      <c r="J82" s="125"/>
      <c r="K82" s="4"/>
      <c r="L82" s="193"/>
      <c r="M82" s="193"/>
      <c r="N82" s="193"/>
      <c r="O82" s="193"/>
      <c r="P82" s="193"/>
      <c r="Q82" s="125"/>
      <c r="R82" s="4"/>
      <c r="S82" s="4"/>
      <c r="T82" s="4"/>
      <c r="U82" s="4"/>
      <c r="V82" s="125"/>
      <c r="W82" s="4"/>
      <c r="X82" s="4"/>
      <c r="Y82" s="4"/>
      <c r="Z82" s="125"/>
      <c r="AA82" s="4"/>
      <c r="AB82" s="4"/>
      <c r="AC82" s="4"/>
      <c r="AD82" s="4"/>
      <c r="AE82" s="125"/>
      <c r="AF82" s="125"/>
      <c r="AG82" s="124"/>
      <c r="AH82" s="161"/>
      <c r="AI82" s="162"/>
      <c r="AJ82" s="163"/>
      <c r="AK82" s="163"/>
      <c r="AL82" s="163"/>
      <c r="AM82" s="163"/>
      <c r="AN82" s="125"/>
      <c r="AO82" s="4"/>
      <c r="AP82" s="4"/>
      <c r="AQ82" s="4"/>
      <c r="AR82" s="4"/>
      <c r="AS82" s="125"/>
      <c r="AT82" s="4"/>
      <c r="AU82" s="4"/>
      <c r="AV82" s="4"/>
      <c r="AW82" s="4"/>
      <c r="AX82" s="4"/>
      <c r="AY82" s="125"/>
      <c r="AZ82" s="4"/>
      <c r="BA82" s="4"/>
      <c r="BB82" s="4"/>
      <c r="BC82" s="4"/>
      <c r="BD82" s="4"/>
      <c r="BE82" s="125"/>
      <c r="BF82" s="4"/>
      <c r="BG82" s="4"/>
      <c r="BH82" s="4"/>
      <c r="BI82" s="4"/>
      <c r="BJ82" s="4"/>
      <c r="BK82" s="125"/>
      <c r="BL82" s="4"/>
      <c r="BM82" s="4"/>
      <c r="BN82" s="4"/>
      <c r="BO82" s="4"/>
      <c r="BP82" s="4"/>
      <c r="BQ82" s="125"/>
      <c r="BR82" s="4"/>
      <c r="BS82" s="4"/>
      <c r="BT82" s="4"/>
      <c r="BU82" s="4"/>
      <c r="BV82" s="4"/>
      <c r="BW82" s="125"/>
      <c r="BX82" s="4"/>
      <c r="BY82" s="4"/>
      <c r="BZ82" s="4"/>
      <c r="CA82" s="4"/>
      <c r="CB82" s="4"/>
      <c r="CC82" s="125"/>
      <c r="CD82" s="4"/>
      <c r="CE82" s="4"/>
      <c r="CF82" s="4"/>
      <c r="CG82" s="4"/>
      <c r="CH82" s="4"/>
      <c r="CI82" s="125"/>
      <c r="CJ82" s="4"/>
      <c r="CK82" s="4"/>
      <c r="CL82" s="4"/>
      <c r="CM82" s="4"/>
      <c r="CN82" s="4"/>
      <c r="CO82" s="125"/>
      <c r="CP82" s="4"/>
      <c r="CQ82" s="4"/>
      <c r="CR82" s="4"/>
      <c r="CS82" s="4"/>
      <c r="CT82" s="4"/>
      <c r="CU82" s="125"/>
      <c r="CV82" s="4"/>
      <c r="CW82" s="4"/>
      <c r="CX82" s="4"/>
      <c r="CY82" s="4"/>
      <c r="CZ82" s="4"/>
      <c r="DA82" s="125"/>
      <c r="DB82" s="4"/>
      <c r="DC82" s="4"/>
      <c r="DD82" s="4"/>
      <c r="DE82" s="4"/>
      <c r="DF82" s="4"/>
      <c r="DG82" s="125"/>
      <c r="DH82" s="4"/>
      <c r="DI82" s="4"/>
      <c r="DJ82" s="4"/>
      <c r="DK82" s="4"/>
      <c r="DL82" s="4"/>
      <c r="DM82" s="125"/>
      <c r="DN82" s="4"/>
      <c r="DO82" s="4"/>
      <c r="DP82" s="4"/>
      <c r="DQ82" s="4"/>
      <c r="DR82" s="4"/>
      <c r="DS82" s="125"/>
      <c r="DT82" s="4"/>
      <c r="DU82" s="4"/>
      <c r="DV82" s="4"/>
      <c r="DW82" s="4"/>
      <c r="DX82" s="4"/>
      <c r="DY82" s="125"/>
      <c r="DZ82" s="4"/>
      <c r="EA82" s="4"/>
      <c r="EB82" s="4"/>
      <c r="EC82" s="4"/>
      <c r="ED82" s="4"/>
      <c r="EG82" s="4"/>
      <c r="EH82" s="4"/>
      <c r="EI82" s="4"/>
    </row>
    <row r="83" spans="1:139">
      <c r="A83" s="44"/>
      <c r="B83" s="44"/>
      <c r="C83" s="45"/>
      <c r="D83" s="4"/>
      <c r="E83" s="22"/>
      <c r="F83" s="4"/>
      <c r="G83" s="4"/>
      <c r="H83" s="4"/>
      <c r="I83" s="4"/>
      <c r="J83" s="125"/>
      <c r="K83" s="4"/>
      <c r="L83" s="193"/>
      <c r="M83" s="193"/>
      <c r="N83" s="193"/>
      <c r="O83" s="193"/>
      <c r="P83" s="193"/>
      <c r="Q83" s="125"/>
      <c r="R83" s="4"/>
      <c r="S83" s="4"/>
      <c r="T83" s="4"/>
      <c r="U83" s="4"/>
      <c r="V83" s="125"/>
      <c r="W83" s="4"/>
      <c r="X83" s="4"/>
      <c r="Y83" s="4"/>
      <c r="Z83" s="125"/>
      <c r="AA83" s="4"/>
      <c r="AB83" s="4"/>
      <c r="AC83" s="4"/>
      <c r="AD83" s="4"/>
      <c r="AE83" s="125"/>
      <c r="AF83" s="125"/>
      <c r="AG83" s="124"/>
      <c r="AH83" s="161"/>
      <c r="AI83" s="162"/>
      <c r="AJ83" s="163"/>
      <c r="AK83" s="163"/>
      <c r="AL83" s="163"/>
      <c r="AM83" s="163"/>
      <c r="AN83" s="125"/>
      <c r="AO83" s="4"/>
      <c r="AP83" s="4"/>
      <c r="AQ83" s="4"/>
      <c r="AR83" s="4"/>
      <c r="AS83" s="125"/>
      <c r="AT83" s="4"/>
      <c r="AU83" s="4"/>
      <c r="AV83" s="4"/>
      <c r="AW83" s="4"/>
      <c r="AX83" s="4"/>
      <c r="AY83" s="125"/>
      <c r="AZ83" s="4"/>
      <c r="BA83" s="4"/>
      <c r="BB83" s="4"/>
      <c r="BC83" s="4"/>
      <c r="BD83" s="4"/>
      <c r="BE83" s="125"/>
      <c r="BF83" s="4"/>
      <c r="BG83" s="4"/>
      <c r="BH83" s="4"/>
      <c r="BI83" s="4"/>
      <c r="BJ83" s="4"/>
      <c r="BK83" s="125"/>
      <c r="BL83" s="4"/>
      <c r="BM83" s="4"/>
      <c r="BN83" s="4"/>
      <c r="BO83" s="4"/>
      <c r="BP83" s="4"/>
      <c r="BQ83" s="125"/>
      <c r="BR83" s="4"/>
      <c r="BS83" s="4"/>
      <c r="BT83" s="4"/>
      <c r="BU83" s="4"/>
      <c r="BV83" s="4"/>
      <c r="BW83" s="125"/>
      <c r="BX83" s="4"/>
      <c r="BY83" s="4"/>
      <c r="BZ83" s="4"/>
      <c r="CA83" s="4"/>
      <c r="CB83" s="4"/>
      <c r="CC83" s="125"/>
      <c r="CD83" s="4"/>
      <c r="CE83" s="4"/>
      <c r="CF83" s="4"/>
      <c r="CG83" s="4"/>
      <c r="CH83" s="4"/>
      <c r="CI83" s="125"/>
      <c r="CJ83" s="4"/>
      <c r="CK83" s="4"/>
      <c r="CL83" s="4"/>
      <c r="CM83" s="4"/>
      <c r="CN83" s="4"/>
      <c r="CO83" s="125"/>
      <c r="CP83" s="4"/>
      <c r="CQ83" s="4"/>
      <c r="CR83" s="4"/>
      <c r="CS83" s="4"/>
      <c r="CT83" s="4"/>
      <c r="CU83" s="125"/>
      <c r="CV83" s="4"/>
      <c r="CW83" s="4"/>
      <c r="CX83" s="4"/>
      <c r="CY83" s="4"/>
      <c r="CZ83" s="4"/>
      <c r="DA83" s="125"/>
      <c r="DB83" s="4"/>
      <c r="DC83" s="4"/>
      <c r="DD83" s="4"/>
      <c r="DE83" s="4"/>
      <c r="DF83" s="4"/>
      <c r="DG83" s="125"/>
      <c r="DH83" s="4"/>
      <c r="DI83" s="4"/>
      <c r="DJ83" s="4"/>
      <c r="DK83" s="4"/>
      <c r="DL83" s="4"/>
      <c r="DM83" s="125"/>
      <c r="DN83" s="4"/>
      <c r="DO83" s="4"/>
      <c r="DP83" s="4"/>
      <c r="DQ83" s="4"/>
      <c r="DR83" s="4"/>
      <c r="DS83" s="125"/>
      <c r="DT83" s="4"/>
      <c r="DU83" s="4"/>
      <c r="DV83" s="4"/>
      <c r="DW83" s="4"/>
      <c r="DX83" s="4"/>
      <c r="DY83" s="125"/>
      <c r="DZ83" s="4"/>
      <c r="EA83" s="4"/>
      <c r="EB83" s="4"/>
      <c r="EC83" s="4"/>
      <c r="ED83" s="4"/>
      <c r="EG83" s="4"/>
      <c r="EH83" s="4"/>
      <c r="EI83" s="4"/>
    </row>
    <row r="84" spans="1:139">
      <c r="A84" s="44"/>
      <c r="B84" s="44"/>
      <c r="C84" s="45"/>
      <c r="D84" s="4"/>
      <c r="E84" s="22"/>
      <c r="F84" s="4"/>
      <c r="G84" s="4"/>
      <c r="H84" s="4"/>
      <c r="I84" s="4"/>
      <c r="J84" s="125"/>
      <c r="K84" s="4"/>
      <c r="L84" s="193"/>
      <c r="M84" s="193"/>
      <c r="N84" s="193"/>
      <c r="O84" s="193"/>
      <c r="P84" s="193"/>
      <c r="Q84" s="125"/>
      <c r="R84" s="4"/>
      <c r="S84" s="4"/>
      <c r="T84" s="4"/>
      <c r="U84" s="4"/>
      <c r="V84" s="125"/>
      <c r="W84" s="4"/>
      <c r="X84" s="4"/>
      <c r="Y84" s="4"/>
      <c r="Z84" s="125"/>
      <c r="AA84" s="4"/>
      <c r="AB84" s="4"/>
      <c r="AC84" s="4"/>
      <c r="AD84" s="4"/>
      <c r="AE84" s="125"/>
      <c r="AF84" s="125"/>
      <c r="AG84" s="124"/>
      <c r="AH84" s="161"/>
      <c r="AI84" s="162"/>
      <c r="AJ84" s="163"/>
      <c r="AK84" s="163"/>
      <c r="AL84" s="163"/>
      <c r="AM84" s="163"/>
      <c r="AN84" s="125"/>
      <c r="AO84" s="4"/>
      <c r="AP84" s="4"/>
      <c r="AQ84" s="4"/>
      <c r="AR84" s="4"/>
      <c r="AS84" s="125"/>
      <c r="AT84" s="4"/>
      <c r="AU84" s="4"/>
      <c r="AV84" s="4"/>
      <c r="AW84" s="4"/>
      <c r="AX84" s="4"/>
      <c r="AY84" s="125"/>
      <c r="AZ84" s="4"/>
      <c r="BA84" s="4"/>
      <c r="BB84" s="4"/>
      <c r="BC84" s="4"/>
      <c r="BD84" s="4"/>
      <c r="BE84" s="125"/>
      <c r="BF84" s="4"/>
      <c r="BG84" s="4"/>
      <c r="BH84" s="4"/>
      <c r="BI84" s="4"/>
      <c r="BJ84" s="4"/>
      <c r="BK84" s="125"/>
      <c r="BL84" s="4"/>
      <c r="BM84" s="4"/>
      <c r="BN84" s="4"/>
      <c r="BO84" s="4"/>
      <c r="BP84" s="4"/>
      <c r="BQ84" s="125"/>
      <c r="BR84" s="4"/>
      <c r="BS84" s="4"/>
      <c r="BT84" s="4"/>
      <c r="BU84" s="4"/>
      <c r="BV84" s="4"/>
      <c r="BW84" s="125"/>
      <c r="BX84" s="4"/>
      <c r="BY84" s="4"/>
      <c r="BZ84" s="4"/>
      <c r="CA84" s="4"/>
      <c r="CB84" s="4"/>
      <c r="CC84" s="125"/>
      <c r="CD84" s="4"/>
      <c r="CE84" s="4"/>
      <c r="CF84" s="4"/>
      <c r="CG84" s="4"/>
      <c r="CH84" s="4"/>
      <c r="CI84" s="125"/>
      <c r="CJ84" s="4"/>
      <c r="CK84" s="4"/>
      <c r="CL84" s="4"/>
      <c r="CM84" s="4"/>
      <c r="CN84" s="4"/>
      <c r="CO84" s="125"/>
      <c r="CP84" s="4"/>
      <c r="CQ84" s="4"/>
      <c r="CR84" s="4"/>
      <c r="CS84" s="4"/>
      <c r="CT84" s="4"/>
      <c r="CU84" s="125"/>
      <c r="CV84" s="4"/>
      <c r="CW84" s="4"/>
      <c r="CX84" s="4"/>
      <c r="CY84" s="4"/>
      <c r="CZ84" s="4"/>
      <c r="DA84" s="125"/>
      <c r="DB84" s="4"/>
      <c r="DC84" s="4"/>
      <c r="DD84" s="4"/>
      <c r="DE84" s="4"/>
      <c r="DF84" s="4"/>
      <c r="DG84" s="125"/>
      <c r="DH84" s="4"/>
      <c r="DI84" s="4"/>
      <c r="DJ84" s="4"/>
      <c r="DK84" s="4"/>
      <c r="DL84" s="4"/>
      <c r="DM84" s="125"/>
      <c r="DN84" s="4"/>
      <c r="DO84" s="4"/>
      <c r="DP84" s="4"/>
      <c r="DQ84" s="4"/>
      <c r="DR84" s="4"/>
      <c r="DS84" s="125"/>
      <c r="DT84" s="4"/>
      <c r="DU84" s="4"/>
      <c r="DV84" s="4"/>
      <c r="DW84" s="4"/>
      <c r="DX84" s="4"/>
      <c r="DY84" s="125"/>
      <c r="DZ84" s="4"/>
      <c r="EA84" s="4"/>
      <c r="EB84" s="4"/>
      <c r="EC84" s="4"/>
      <c r="ED84" s="4"/>
      <c r="EG84" s="4"/>
      <c r="EH84" s="4"/>
      <c r="EI84" s="4"/>
    </row>
    <row r="85" spans="1:139">
      <c r="A85" s="44"/>
      <c r="B85" s="44"/>
      <c r="C85" s="45"/>
      <c r="D85" s="4"/>
      <c r="E85" s="22"/>
      <c r="F85" s="4"/>
      <c r="G85" s="4"/>
      <c r="H85" s="4"/>
      <c r="I85" s="4"/>
      <c r="J85" s="125"/>
      <c r="K85" s="4"/>
      <c r="L85" s="193"/>
      <c r="M85" s="193"/>
      <c r="N85" s="193"/>
      <c r="O85" s="193"/>
      <c r="P85" s="193"/>
      <c r="Q85" s="125"/>
      <c r="R85" s="4"/>
      <c r="S85" s="4"/>
      <c r="T85" s="4"/>
      <c r="U85" s="4"/>
      <c r="V85" s="125"/>
      <c r="W85" s="4"/>
      <c r="X85" s="4"/>
      <c r="Y85" s="4"/>
      <c r="Z85" s="125"/>
      <c r="AA85" s="4"/>
      <c r="AB85" s="4"/>
      <c r="AC85" s="4"/>
      <c r="AD85" s="4"/>
      <c r="AE85" s="125"/>
      <c r="AF85" s="125"/>
      <c r="AG85" s="124"/>
      <c r="AH85" s="161"/>
      <c r="AI85" s="162"/>
      <c r="AJ85" s="163"/>
      <c r="AK85" s="163"/>
      <c r="AL85" s="163"/>
      <c r="AM85" s="163"/>
      <c r="AN85" s="125"/>
      <c r="AO85" s="4"/>
      <c r="AP85" s="4"/>
      <c r="AQ85" s="4"/>
      <c r="AR85" s="4"/>
      <c r="AS85" s="125"/>
      <c r="AT85" s="4"/>
      <c r="AU85" s="4"/>
      <c r="AV85" s="4"/>
      <c r="AW85" s="4"/>
      <c r="AX85" s="4"/>
      <c r="AY85" s="125"/>
      <c r="AZ85" s="4"/>
      <c r="BA85" s="4"/>
      <c r="BB85" s="4"/>
      <c r="BC85" s="4"/>
      <c r="BD85" s="4"/>
      <c r="BE85" s="125"/>
      <c r="BF85" s="4"/>
      <c r="BG85" s="4"/>
      <c r="BH85" s="4"/>
      <c r="BI85" s="4"/>
      <c r="BJ85" s="4"/>
      <c r="BK85" s="125"/>
      <c r="BL85" s="4"/>
      <c r="BM85" s="4"/>
      <c r="BN85" s="4"/>
      <c r="BO85" s="4"/>
      <c r="BP85" s="4"/>
      <c r="BQ85" s="125"/>
      <c r="BR85" s="4"/>
      <c r="BS85" s="4"/>
      <c r="BT85" s="4"/>
      <c r="BU85" s="4"/>
      <c r="BV85" s="4"/>
      <c r="BW85" s="125"/>
      <c r="BX85" s="4"/>
      <c r="BY85" s="4"/>
      <c r="BZ85" s="4"/>
      <c r="CA85" s="4"/>
      <c r="CB85" s="4"/>
      <c r="CC85" s="125"/>
      <c r="CD85" s="4"/>
      <c r="CE85" s="4"/>
      <c r="CF85" s="4"/>
      <c r="CG85" s="4"/>
      <c r="CH85" s="4"/>
      <c r="CI85" s="125"/>
      <c r="CJ85" s="4"/>
      <c r="CK85" s="4"/>
      <c r="CL85" s="4"/>
      <c r="CM85" s="4"/>
      <c r="CN85" s="4"/>
      <c r="CO85" s="125"/>
      <c r="CP85" s="4"/>
      <c r="CQ85" s="4"/>
      <c r="CR85" s="4"/>
      <c r="CS85" s="4"/>
      <c r="CT85" s="4"/>
      <c r="CU85" s="125"/>
      <c r="CV85" s="4"/>
      <c r="CW85" s="4"/>
      <c r="CX85" s="4"/>
      <c r="CY85" s="4"/>
      <c r="CZ85" s="4"/>
      <c r="DA85" s="125"/>
      <c r="DB85" s="4"/>
      <c r="DC85" s="4"/>
      <c r="DD85" s="4"/>
      <c r="DE85" s="4"/>
      <c r="DF85" s="4"/>
      <c r="DG85" s="125"/>
      <c r="DH85" s="4"/>
      <c r="DI85" s="4"/>
      <c r="DJ85" s="4"/>
      <c r="DK85" s="4"/>
      <c r="DL85" s="4"/>
      <c r="DM85" s="125"/>
      <c r="DN85" s="4"/>
      <c r="DO85" s="4"/>
      <c r="DP85" s="4"/>
      <c r="DQ85" s="4"/>
      <c r="DR85" s="4"/>
      <c r="DS85" s="125"/>
      <c r="DT85" s="4"/>
      <c r="DU85" s="4"/>
      <c r="DV85" s="4"/>
      <c r="DW85" s="4"/>
      <c r="DX85" s="4"/>
      <c r="DY85" s="125"/>
      <c r="DZ85" s="4"/>
      <c r="EA85" s="4"/>
      <c r="EB85" s="4"/>
      <c r="EC85" s="4"/>
      <c r="ED85" s="4"/>
      <c r="EG85" s="4"/>
      <c r="EH85" s="4"/>
      <c r="EI85" s="4"/>
    </row>
  </sheetData>
  <mergeCells count="7">
    <mergeCell ref="V4:V5"/>
    <mergeCell ref="W1:Y1"/>
    <mergeCell ref="AB1:AD1"/>
    <mergeCell ref="F3:F4"/>
    <mergeCell ref="L3:L4"/>
    <mergeCell ref="M3:M4"/>
    <mergeCell ref="N3:N4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5" sqref="D25"/>
    </sheetView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UoM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Crabeck Odile</dc:creator>
  <cp:lastModifiedBy>Crabeck Odile</cp:lastModifiedBy>
  <dcterms:created xsi:type="dcterms:W3CDTF">2019-01-26T19:39:09Z</dcterms:created>
  <dcterms:modified xsi:type="dcterms:W3CDTF">2019-01-27T17:53:36Z</dcterms:modified>
</cp:coreProperties>
</file>